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5758D2DB-4835-413D-8227-27FF6E207EF2}"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5" i="63"/>
  <c r="C102" i="63"/>
  <c r="C132" i="63"/>
  <c r="C101" i="63"/>
  <c r="C133" i="63"/>
  <c r="D132" i="63" l="1"/>
  <c r="D133" i="63"/>
  <c r="D101" i="63"/>
  <c r="D102" i="63"/>
  <c r="A197" i="63"/>
  <c r="A165" i="63"/>
  <c r="A104" i="63"/>
  <c r="BA115" i="34"/>
  <c r="D135" i="63"/>
  <c r="A228" i="63"/>
  <c r="A260" i="63" s="1"/>
  <c r="A136" i="63"/>
  <c r="C164" i="63"/>
  <c r="C260" i="63"/>
  <c r="C103" i="63"/>
  <c r="C196" i="63"/>
  <c r="C136" i="63"/>
  <c r="D164" i="63" l="1"/>
  <c r="D196" i="63"/>
  <c r="D103" i="63"/>
  <c r="A166" i="63"/>
  <c r="A198" i="63"/>
  <c r="A229" i="63"/>
  <c r="A105" i="63"/>
  <c r="BA116" i="34"/>
  <c r="AB76" i="34"/>
  <c r="AB88" i="34" s="1"/>
  <c r="AB75" i="34"/>
  <c r="AB87" i="34" s="1"/>
  <c r="D136" i="63"/>
  <c r="D260" i="63"/>
  <c r="A261" i="63"/>
  <c r="A292" i="63"/>
  <c r="A230" i="63"/>
  <c r="A137" i="63"/>
  <c r="C229" i="63"/>
  <c r="C261" i="63"/>
  <c r="C228" i="63"/>
  <c r="C292" i="63"/>
  <c r="C165" i="63"/>
  <c r="C197" i="63"/>
  <c r="C137" i="63"/>
  <c r="C104" i="63"/>
  <c r="D104" i="63" l="1"/>
  <c r="D228" i="63"/>
  <c r="D197" i="63"/>
  <c r="D165" i="63"/>
  <c r="A106" i="63"/>
  <c r="A199" i="63"/>
  <c r="A167" i="63"/>
  <c r="BA117" i="34"/>
  <c r="AB77" i="34"/>
  <c r="AB89" i="34" s="1"/>
  <c r="D137" i="63"/>
  <c r="D292" i="63"/>
  <c r="D261" i="63"/>
  <c r="A324" i="63"/>
  <c r="A293" i="63"/>
  <c r="A262" i="63"/>
  <c r="D229" i="63"/>
  <c r="A231" i="63"/>
  <c r="A138" i="63"/>
  <c r="C230" i="63"/>
  <c r="C324" i="63"/>
  <c r="C166" i="63"/>
  <c r="C105" i="63"/>
  <c r="C138" i="63"/>
  <c r="C262" i="63"/>
  <c r="C198" i="63"/>
  <c r="C293" i="63"/>
  <c r="D105" i="63" l="1"/>
  <c r="D166" i="63"/>
  <c r="D198" i="63"/>
  <c r="A168" i="63"/>
  <c r="A107" i="63"/>
  <c r="A200" i="63"/>
  <c r="BA118" i="34"/>
  <c r="AB78" i="34"/>
  <c r="AB90" i="34" s="1"/>
  <c r="D138" i="63"/>
  <c r="D262" i="63"/>
  <c r="D293" i="63"/>
  <c r="D324" i="63"/>
  <c r="A263" i="63"/>
  <c r="A294" i="63"/>
  <c r="A325" i="63"/>
  <c r="A356" i="63"/>
  <c r="D230" i="63"/>
  <c r="A232" i="63"/>
  <c r="A139" i="63"/>
  <c r="C325" i="63"/>
  <c r="C231" i="63"/>
  <c r="C356" i="63"/>
  <c r="C167" i="63"/>
  <c r="C263" i="63"/>
  <c r="C294" i="63"/>
  <c r="C139" i="63"/>
  <c r="C199" i="63"/>
  <c r="C106"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40" i="63"/>
  <c r="C264" i="63"/>
  <c r="C200" i="63"/>
  <c r="C168" i="63"/>
  <c r="C326" i="63"/>
  <c r="C295" i="63"/>
  <c r="C388" i="63"/>
  <c r="C232" i="63"/>
  <c r="C357" i="63"/>
  <c r="C107"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96" i="63"/>
  <c r="C358" i="63"/>
  <c r="C233" i="63"/>
  <c r="C265" i="63"/>
  <c r="C141" i="63"/>
  <c r="C201" i="63"/>
  <c r="C108" i="63"/>
  <c r="C389" i="63"/>
  <c r="C169" i="63"/>
  <c r="C327"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59" i="63"/>
  <c r="C266" i="63"/>
  <c r="C202" i="63"/>
  <c r="C170" i="63"/>
  <c r="C109" i="63"/>
  <c r="C328" i="63"/>
  <c r="C297" i="63"/>
  <c r="C234" i="63"/>
  <c r="C142" i="63"/>
  <c r="C390" i="63"/>
  <c r="D109" i="63" l="1"/>
  <c r="D170" i="63"/>
  <c r="D202" i="63"/>
  <c r="A111" i="63"/>
  <c r="A204" i="63"/>
  <c r="AB96" i="34"/>
  <c r="A172" i="63"/>
  <c r="BA122" i="34"/>
  <c r="D297" i="63"/>
  <c r="D390" i="63"/>
  <c r="D328" i="63"/>
  <c r="D142" i="63"/>
  <c r="D359" i="63"/>
  <c r="D266" i="63"/>
  <c r="A298" i="63"/>
  <c r="A391" i="63"/>
  <c r="A329" i="63"/>
  <c r="A360" i="63"/>
  <c r="A267" i="63"/>
  <c r="D234" i="63"/>
  <c r="A236" i="63"/>
  <c r="A143" i="63"/>
  <c r="C171" i="63"/>
  <c r="C143" i="63"/>
  <c r="C203" i="63"/>
  <c r="C329" i="63"/>
  <c r="C267" i="63"/>
  <c r="C235" i="63"/>
  <c r="C360" i="63"/>
  <c r="C391" i="63"/>
  <c r="C110" i="63"/>
  <c r="C298"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11" i="63"/>
  <c r="C236" i="63"/>
  <c r="C144" i="63"/>
  <c r="C204" i="63"/>
  <c r="C392" i="63"/>
  <c r="C330" i="63"/>
  <c r="C268" i="63"/>
  <c r="C361" i="63"/>
  <c r="C172" i="63"/>
  <c r="C299" i="63"/>
  <c r="D204" i="63" l="1"/>
  <c r="D111" i="63"/>
  <c r="D172" i="63"/>
  <c r="A113" i="63"/>
  <c r="A174" i="63"/>
  <c r="A206" i="63"/>
  <c r="BA124" i="34"/>
  <c r="D268" i="63"/>
  <c r="D361" i="63"/>
  <c r="D299" i="63"/>
  <c r="D144" i="63"/>
  <c r="D392" i="63"/>
  <c r="D330" i="63"/>
  <c r="A269" i="63"/>
  <c r="A362" i="63"/>
  <c r="A300" i="63"/>
  <c r="A393" i="63"/>
  <c r="A331" i="63"/>
  <c r="D236" i="63"/>
  <c r="A238" i="63"/>
  <c r="A145" i="63"/>
  <c r="P72" i="25"/>
  <c r="C269" i="63"/>
  <c r="C173" i="63"/>
  <c r="C393" i="63"/>
  <c r="C112" i="63"/>
  <c r="C300" i="63"/>
  <c r="C237" i="63"/>
  <c r="C362" i="63"/>
  <c r="C331" i="63"/>
  <c r="C145" i="63"/>
  <c r="C205" i="63"/>
  <c r="D205" i="63" l="1"/>
  <c r="D173" i="63"/>
  <c r="D112" i="63"/>
  <c r="A175" i="63"/>
  <c r="A114" i="63"/>
  <c r="A207" i="63"/>
  <c r="BA125" i="34"/>
  <c r="D362" i="63"/>
  <c r="D393" i="63"/>
  <c r="D269" i="63"/>
  <c r="D145" i="63"/>
  <c r="D331" i="63"/>
  <c r="D300" i="63"/>
  <c r="A363" i="63"/>
  <c r="A394" i="63"/>
  <c r="A270" i="63"/>
  <c r="A332" i="63"/>
  <c r="A301" i="63"/>
  <c r="D237" i="63"/>
  <c r="A239" i="63"/>
  <c r="A146" i="63"/>
  <c r="C206" i="63"/>
  <c r="C146" i="63"/>
  <c r="C238" i="63"/>
  <c r="C270" i="63"/>
  <c r="C394" i="63"/>
  <c r="C113" i="63"/>
  <c r="C332" i="63"/>
  <c r="C174" i="63"/>
  <c r="C363" i="63"/>
  <c r="C301" i="63"/>
  <c r="D206" i="63" l="1"/>
  <c r="D113" i="63"/>
  <c r="D174" i="63"/>
  <c r="A115" i="63"/>
  <c r="A176" i="63"/>
  <c r="A208" i="63"/>
  <c r="BA126" i="34"/>
  <c r="D363" i="63"/>
  <c r="D146" i="63"/>
  <c r="D301" i="63"/>
  <c r="D332" i="63"/>
  <c r="D270" i="63"/>
  <c r="D394" i="63"/>
  <c r="A364" i="63"/>
  <c r="A302" i="63"/>
  <c r="A333" i="63"/>
  <c r="A271" i="63"/>
  <c r="A395" i="63"/>
  <c r="D238" i="63"/>
  <c r="A240" i="63"/>
  <c r="A147" i="63"/>
  <c r="A7" i="63"/>
  <c r="C114" i="63"/>
  <c r="C302" i="63"/>
  <c r="C207" i="63"/>
  <c r="C271" i="63"/>
  <c r="C395" i="63"/>
  <c r="C147" i="63"/>
  <c r="C364" i="63"/>
  <c r="C239" i="63"/>
  <c r="C333" i="63"/>
  <c r="C175"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15" i="63"/>
  <c r="C176" i="63"/>
  <c r="C396" i="63"/>
  <c r="C365" i="63"/>
  <c r="C240" i="63"/>
  <c r="C272" i="63"/>
  <c r="C208" i="63"/>
  <c r="C303" i="63"/>
  <c r="C148" i="63"/>
  <c r="C334" i="63"/>
  <c r="D115" i="63" l="1"/>
  <c r="D176" i="63"/>
  <c r="D208" i="63"/>
  <c r="A210" i="63"/>
  <c r="A117" i="63"/>
  <c r="A178" i="63"/>
  <c r="BA128" i="34"/>
  <c r="D334" i="63"/>
  <c r="D148" i="63"/>
  <c r="D303" i="63"/>
  <c r="D272" i="63"/>
  <c r="D365" i="63"/>
  <c r="D396" i="63"/>
  <c r="A335" i="63"/>
  <c r="A304" i="63"/>
  <c r="A273" i="63"/>
  <c r="A366" i="63"/>
  <c r="A397" i="63"/>
  <c r="D240" i="63"/>
  <c r="A242" i="63"/>
  <c r="A149" i="63"/>
  <c r="C397" i="63"/>
  <c r="C335" i="63"/>
  <c r="C177" i="63"/>
  <c r="C304" i="63"/>
  <c r="C273" i="63"/>
  <c r="C366" i="63"/>
  <c r="C116" i="63"/>
  <c r="C241" i="63"/>
  <c r="C149" i="63"/>
  <c r="C209"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78" i="63"/>
  <c r="C117" i="63"/>
  <c r="C367" i="63"/>
  <c r="C305" i="63"/>
  <c r="C398" i="63"/>
  <c r="C274" i="63"/>
  <c r="C336" i="63"/>
  <c r="C242" i="63"/>
  <c r="C150" i="63"/>
  <c r="C210"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151" i="63"/>
  <c r="C368" i="63"/>
  <c r="C118" i="63"/>
  <c r="C275" i="63"/>
  <c r="C306" i="63"/>
  <c r="C211" i="63"/>
  <c r="C399" i="63"/>
  <c r="C337" i="63"/>
  <c r="C243"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400" i="63"/>
  <c r="C307" i="63"/>
  <c r="C244" i="63"/>
  <c r="C180" i="63"/>
  <c r="C369" i="63"/>
  <c r="C276" i="63"/>
  <c r="C119" i="63"/>
  <c r="C212" i="63"/>
  <c r="C338" i="63"/>
  <c r="C152"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20" i="63"/>
  <c r="C277" i="63"/>
  <c r="C370" i="63"/>
  <c r="C153" i="63"/>
  <c r="C401" i="63"/>
  <c r="C181" i="63"/>
  <c r="C308" i="63"/>
  <c r="C245" i="63"/>
  <c r="C213" i="63"/>
  <c r="C339"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309" i="63"/>
  <c r="C402" i="63"/>
  <c r="C371" i="63"/>
  <c r="C278" i="63"/>
  <c r="C154" i="63"/>
  <c r="C121" i="63"/>
  <c r="C214" i="63"/>
  <c r="C340" i="63"/>
  <c r="C182" i="63"/>
  <c r="C246"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247" i="63"/>
  <c r="C403" i="63"/>
  <c r="C183" i="63"/>
  <c r="C310" i="63"/>
  <c r="C341" i="63"/>
  <c r="C279" i="63"/>
  <c r="C215" i="63"/>
  <c r="C122" i="63"/>
  <c r="C155" i="63"/>
  <c r="C372"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16" i="63"/>
  <c r="C404" i="63"/>
  <c r="C248" i="63"/>
  <c r="C184" i="63"/>
  <c r="C123" i="63"/>
  <c r="C342" i="63"/>
  <c r="C311" i="63"/>
  <c r="C280" i="63"/>
  <c r="C156" i="63"/>
  <c r="C373"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49" i="63"/>
  <c r="C312" i="63"/>
  <c r="C343" i="63"/>
  <c r="C157" i="63"/>
  <c r="C217" i="63"/>
  <c r="C185" i="63"/>
  <c r="C405" i="63"/>
  <c r="C374" i="63"/>
  <c r="C124" i="63"/>
  <c r="C281"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158" i="63"/>
  <c r="C186" i="63"/>
  <c r="C313" i="63"/>
  <c r="C250" i="63"/>
  <c r="C282" i="63"/>
  <c r="C375" i="63"/>
  <c r="C218" i="63"/>
  <c r="C406" i="63"/>
  <c r="C125" i="63"/>
  <c r="C344" i="63"/>
  <c r="D186" i="63" l="1"/>
  <c r="D125" i="63"/>
  <c r="D218" i="63"/>
  <c r="A220" i="63"/>
  <c r="A188" i="63"/>
  <c r="A127" i="63"/>
  <c r="D406" i="63"/>
  <c r="D313" i="63"/>
  <c r="D344" i="63"/>
  <c r="D282" i="63"/>
  <c r="D158" i="63"/>
  <c r="D375" i="63"/>
  <c r="A407" i="63"/>
  <c r="A314" i="63"/>
  <c r="A345" i="63"/>
  <c r="A283" i="63"/>
  <c r="A376" i="63"/>
  <c r="D250" i="63"/>
  <c r="A252" i="63"/>
  <c r="A159" i="63"/>
  <c r="C314" i="63"/>
  <c r="C219" i="63"/>
  <c r="C376" i="63"/>
  <c r="C251" i="63"/>
  <c r="C126" i="63"/>
  <c r="C159" i="63"/>
  <c r="C345" i="63"/>
  <c r="C407" i="63"/>
  <c r="C187" i="63"/>
  <c r="C283" i="63"/>
  <c r="D219" i="63" l="1"/>
  <c r="D126" i="63"/>
  <c r="D187" i="63"/>
  <c r="A221" i="63"/>
  <c r="A128" i="63"/>
  <c r="A189" i="63"/>
  <c r="D407" i="63"/>
  <c r="D314" i="63"/>
  <c r="D159" i="63"/>
  <c r="D376" i="63"/>
  <c r="D283" i="63"/>
  <c r="D345" i="63"/>
  <c r="A408" i="63"/>
  <c r="A315" i="63"/>
  <c r="A377" i="63"/>
  <c r="A284" i="63"/>
  <c r="A346" i="63"/>
  <c r="D251" i="63"/>
  <c r="A253" i="63"/>
  <c r="A160" i="63"/>
  <c r="C315" i="63"/>
  <c r="C408" i="63"/>
  <c r="C220" i="63"/>
  <c r="C127" i="63"/>
  <c r="C346" i="63"/>
  <c r="C252" i="63"/>
  <c r="C160" i="63"/>
  <c r="C188" i="63"/>
  <c r="C377" i="63"/>
  <c r="C284" i="63"/>
  <c r="D188" i="63" l="1"/>
  <c r="D127" i="63"/>
  <c r="D220" i="63"/>
  <c r="A129" i="63"/>
  <c r="A222" i="63"/>
  <c r="A190" i="63"/>
  <c r="D346" i="63"/>
  <c r="D284" i="63"/>
  <c r="D315" i="63"/>
  <c r="D408" i="63"/>
  <c r="D160" i="63"/>
  <c r="D377" i="63"/>
  <c r="A347" i="63"/>
  <c r="A285" i="63"/>
  <c r="A316" i="63"/>
  <c r="A409" i="63"/>
  <c r="A378" i="63"/>
  <c r="D252" i="63"/>
  <c r="A254" i="63"/>
  <c r="A161" i="63"/>
  <c r="C378" i="63"/>
  <c r="C316" i="63"/>
  <c r="C285" i="63"/>
  <c r="C128" i="63"/>
  <c r="C347" i="63"/>
  <c r="C221" i="63"/>
  <c r="C189" i="63"/>
  <c r="C161" i="63"/>
  <c r="C253" i="63"/>
  <c r="C409" i="63"/>
  <c r="D189" i="63" l="1"/>
  <c r="D221" i="63"/>
  <c r="D128" i="63"/>
  <c r="A223" i="63"/>
  <c r="A130" i="63"/>
  <c r="A191" i="63"/>
  <c r="D347" i="63"/>
  <c r="D285" i="63"/>
  <c r="D316" i="63"/>
  <c r="D161" i="63"/>
  <c r="D378" i="63"/>
  <c r="D409" i="63"/>
  <c r="A348" i="63"/>
  <c r="A286" i="63"/>
  <c r="A317" i="63"/>
  <c r="A379" i="63"/>
  <c r="A410" i="63"/>
  <c r="D253" i="63"/>
  <c r="A255" i="63"/>
  <c r="A162" i="63"/>
  <c r="C222" i="63"/>
  <c r="C317" i="63"/>
  <c r="C410" i="63"/>
  <c r="C379" i="63"/>
  <c r="C190" i="63"/>
  <c r="C162" i="63"/>
  <c r="C254" i="63"/>
  <c r="C348" i="63"/>
  <c r="C129" i="63"/>
  <c r="C286"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31" i="63"/>
  <c r="C349" i="63"/>
  <c r="C223" i="63"/>
  <c r="C318" i="63"/>
  <c r="C163" i="63"/>
  <c r="C130" i="63"/>
  <c r="C287" i="63"/>
  <c r="C191" i="63"/>
  <c r="C255" i="63"/>
  <c r="C411" i="63"/>
  <c r="C380"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381" i="63"/>
  <c r="C412" i="63"/>
  <c r="C319" i="63"/>
  <c r="C192" i="63"/>
  <c r="C350" i="63"/>
  <c r="C256" i="63"/>
  <c r="C224" i="63"/>
  <c r="C288"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82" i="63"/>
  <c r="C257" i="63"/>
  <c r="C351" i="63"/>
  <c r="C320" i="63"/>
  <c r="C413" i="63"/>
  <c r="C225" i="63"/>
  <c r="C193" i="63"/>
  <c r="C289"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414" i="63"/>
  <c r="C195" i="63"/>
  <c r="C383" i="63"/>
  <c r="C258" i="63"/>
  <c r="C226" i="63"/>
  <c r="C290" i="63"/>
  <c r="C227" i="63"/>
  <c r="C352" i="63"/>
  <c r="C321" i="63"/>
  <c r="C194"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59" i="63"/>
  <c r="C384" i="63"/>
  <c r="C353" i="63"/>
  <c r="C291" i="63"/>
  <c r="C415" i="63"/>
  <c r="C322" i="63"/>
  <c r="AP48" i="39" l="1"/>
  <c r="AU48"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3" i="39"/>
  <c r="AV12" i="39"/>
  <c r="AU12" i="39"/>
  <c r="AS15" i="39"/>
  <c r="AS14" i="39"/>
  <c r="AS67" i="39"/>
  <c r="AT68" i="39"/>
  <c r="AU67" i="39"/>
  <c r="AT69" i="39"/>
  <c r="AV67" i="39"/>
  <c r="AS68" i="39"/>
  <c r="AF68" i="39"/>
  <c r="AV66" i="39"/>
  <c r="AS69" i="39"/>
  <c r="AF69" i="39"/>
  <c r="AU66" i="39"/>
  <c r="AF71" i="39"/>
  <c r="AT66" i="39"/>
  <c r="AF70" i="39"/>
  <c r="M71" i="29"/>
  <c r="C385" i="63"/>
  <c r="C323" i="63"/>
  <c r="C354" i="63"/>
  <c r="C416" i="63"/>
  <c r="AU60" i="39" l="1"/>
  <c r="AD70" i="39"/>
  <c r="AT39" i="39"/>
  <c r="AT14" i="39"/>
  <c r="Z69" i="39"/>
  <c r="AT12" i="39"/>
  <c r="AX12" i="39" s="1"/>
  <c r="AT15" i="39"/>
  <c r="AW15" i="39" s="1"/>
  <c r="Z68" i="39"/>
  <c r="Z70" i="39"/>
  <c r="Z71" i="39"/>
  <c r="AB40" i="34"/>
  <c r="AS40" i="39"/>
  <c r="AS13" i="39"/>
  <c r="AY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X15" i="39"/>
  <c r="AY14" i="39"/>
  <c r="AW14" i="39"/>
  <c r="AX14" i="39"/>
  <c r="AW68" i="39"/>
  <c r="AX68" i="39"/>
  <c r="AX66" i="39"/>
  <c r="AW66" i="39"/>
  <c r="AY67" i="39"/>
  <c r="AY68" i="39"/>
  <c r="AX69" i="39"/>
  <c r="AW69" i="39"/>
  <c r="AY69" i="39"/>
  <c r="AY66" i="39"/>
  <c r="AX67" i="39"/>
  <c r="AW67" i="39"/>
  <c r="Y63" i="34"/>
  <c r="O48" i="46"/>
  <c r="H52" i="46" s="1"/>
  <c r="R62" i="25"/>
  <c r="S65" i="25" s="1"/>
  <c r="M86" i="41"/>
  <c r="V72" i="39"/>
  <c r="C417" i="63"/>
  <c r="C386" i="63"/>
  <c r="C355" i="63"/>
  <c r="AX40" i="39" l="1"/>
  <c r="AW12" i="39"/>
  <c r="AY13" i="39"/>
  <c r="AW13" i="39"/>
  <c r="AX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52" i="60"/>
  <c r="B33" i="60"/>
  <c r="B31" i="60"/>
  <c r="B47" i="60"/>
  <c r="B8" i="60"/>
  <c r="B56" i="60"/>
  <c r="B39" i="60"/>
  <c r="B15" i="60"/>
  <c r="B28" i="60"/>
  <c r="B27" i="60"/>
  <c r="B16" i="60"/>
  <c r="B44" i="60"/>
  <c r="B18" i="60"/>
  <c r="B53" i="60"/>
  <c r="B23" i="60"/>
  <c r="B6" i="60"/>
  <c r="B51" i="60"/>
  <c r="B25" i="60"/>
  <c r="B21" i="60"/>
  <c r="B54" i="60"/>
  <c r="B24" i="60"/>
  <c r="B40" i="60"/>
  <c r="B17" i="60"/>
  <c r="B7" i="60"/>
  <c r="B10" i="60"/>
  <c r="B20" i="60"/>
  <c r="B38" i="60"/>
  <c r="B26" i="60"/>
  <c r="B48" i="60"/>
  <c r="B42" i="60"/>
  <c r="B46" i="60"/>
  <c r="B22" i="60"/>
  <c r="B37" i="60"/>
  <c r="B50" i="60"/>
  <c r="B29" i="60"/>
  <c r="B36" i="60"/>
  <c r="B45" i="60"/>
  <c r="B9" i="60"/>
  <c r="B43" i="60"/>
  <c r="B41" i="60"/>
  <c r="B55" i="60"/>
  <c r="B30" i="60"/>
  <c r="B19" i="60"/>
  <c r="B32" i="60"/>
  <c r="B49"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11" i="63"/>
  <c r="B59" i="62"/>
  <c r="B139" i="61"/>
  <c r="B6" i="62"/>
  <c r="B53" i="62"/>
  <c r="B265" i="62"/>
  <c r="B162" i="61"/>
  <c r="B102" i="62"/>
  <c r="B167" i="61"/>
  <c r="B261" i="62"/>
  <c r="B124" i="62"/>
  <c r="B135" i="62"/>
  <c r="B241" i="62"/>
  <c r="B172" i="61"/>
  <c r="B33" i="62"/>
  <c r="B96" i="61"/>
  <c r="B81" i="63"/>
  <c r="B50" i="62"/>
  <c r="B35" i="62"/>
  <c r="B25" i="61"/>
  <c r="B69" i="62"/>
  <c r="B35" i="61"/>
  <c r="B44" i="63"/>
  <c r="B174" i="61"/>
  <c r="B25" i="63"/>
  <c r="B35" i="63"/>
  <c r="B64" i="63"/>
  <c r="B169" i="61"/>
  <c r="B133" i="62"/>
  <c r="B75" i="61"/>
  <c r="B137" i="62"/>
  <c r="B173" i="62"/>
  <c r="B86" i="62"/>
  <c r="B218" i="62"/>
  <c r="B76" i="63"/>
  <c r="B91" i="61"/>
  <c r="B58" i="62"/>
  <c r="B62" i="63"/>
  <c r="B70" i="61"/>
  <c r="B44" i="62"/>
  <c r="B135" i="61"/>
  <c r="B33" i="63"/>
  <c r="B137" i="61"/>
  <c r="B36" i="63"/>
  <c r="B109" i="61"/>
  <c r="B98" i="61"/>
  <c r="B20" i="62"/>
  <c r="B126" i="62"/>
  <c r="B153" i="62"/>
  <c r="B105" i="61"/>
  <c r="B235" i="62"/>
  <c r="B9" i="63"/>
  <c r="B165" i="61"/>
  <c r="B269" i="62"/>
  <c r="B65" i="63"/>
  <c r="B42" i="62"/>
  <c r="B54" i="62"/>
  <c r="B36" i="61"/>
  <c r="B117" i="62"/>
  <c r="B236" i="62"/>
  <c r="B104" i="62"/>
  <c r="B106" i="61"/>
  <c r="B55" i="61"/>
  <c r="B209" i="62"/>
  <c r="B23" i="63"/>
  <c r="B242" i="62"/>
  <c r="B17" i="63"/>
  <c r="B24" i="61"/>
  <c r="B55" i="63"/>
  <c r="B110" i="61"/>
  <c r="B80" i="63"/>
  <c r="B252" i="62"/>
  <c r="B29" i="62"/>
  <c r="B9" i="62"/>
  <c r="B176" i="61"/>
  <c r="B68" i="62"/>
  <c r="B100" i="61"/>
  <c r="B101" i="62"/>
  <c r="B95" i="62"/>
  <c r="B163" i="62"/>
  <c r="B73" i="63"/>
  <c r="B78" i="63"/>
  <c r="B29" i="63"/>
  <c r="B153" i="61"/>
  <c r="B26" i="62"/>
  <c r="B92" i="62"/>
  <c r="B17" i="61"/>
  <c r="B20" i="63"/>
  <c r="B221" i="62"/>
  <c r="B65" i="61"/>
  <c r="B60" i="62"/>
  <c r="B205" i="62"/>
  <c r="B146" i="62"/>
  <c r="B212" i="62"/>
  <c r="B108" i="62"/>
  <c r="B156" i="62"/>
  <c r="B13" i="61"/>
  <c r="B89" i="62"/>
  <c r="B182" i="62"/>
  <c r="B194" i="62"/>
  <c r="B59" i="61"/>
  <c r="B7" i="62"/>
  <c r="B247" i="62"/>
  <c r="B97" i="62"/>
  <c r="B122" i="62"/>
  <c r="B253" i="62"/>
  <c r="B114" i="62"/>
  <c r="B65" i="62"/>
  <c r="B171" i="61"/>
  <c r="B177" i="62"/>
  <c r="B45" i="62"/>
  <c r="B99" i="62"/>
  <c r="B44" i="61"/>
  <c r="B119" i="62"/>
  <c r="B222" i="62"/>
  <c r="B63" i="61"/>
  <c r="B52" i="63"/>
  <c r="B67" i="62"/>
  <c r="B186" i="61"/>
  <c r="B87" i="62"/>
  <c r="B57" i="62"/>
  <c r="B45" i="63"/>
  <c r="B136" i="61"/>
  <c r="B152" i="61"/>
  <c r="B195" i="62"/>
  <c r="B60" i="63"/>
  <c r="B116" i="62"/>
  <c r="B228" i="62"/>
  <c r="B191" i="62"/>
  <c r="B39" i="61"/>
  <c r="B49" i="62"/>
  <c r="B16" i="61"/>
  <c r="B215" i="62"/>
  <c r="B197" i="62"/>
  <c r="B182" i="61"/>
  <c r="B244" i="62"/>
  <c r="B248" i="62"/>
  <c r="B232" i="62"/>
  <c r="B31" i="63"/>
  <c r="B161" i="61"/>
  <c r="B28" i="62"/>
  <c r="B16" i="63"/>
  <c r="B68" i="63"/>
  <c r="B79" i="61"/>
  <c r="B190" i="62"/>
  <c r="B131" i="62"/>
  <c r="B152" i="62"/>
  <c r="B211" i="62"/>
  <c r="B142" i="62"/>
  <c r="B147" i="62"/>
  <c r="B21" i="63"/>
  <c r="B47" i="62"/>
  <c r="B213" i="62"/>
  <c r="B16" i="62"/>
  <c r="B14" i="61"/>
  <c r="B132" i="62"/>
  <c r="B26" i="61"/>
  <c r="B51" i="62"/>
  <c r="B118" i="62"/>
  <c r="B56" i="63"/>
  <c r="B206" i="62"/>
  <c r="B6" i="61"/>
  <c r="B14" i="63"/>
  <c r="B180" i="61"/>
  <c r="B51" i="61"/>
  <c r="B46" i="61"/>
  <c r="B88" i="62"/>
  <c r="B42" i="63"/>
  <c r="B146" i="61"/>
  <c r="B91" i="62"/>
  <c r="B7" i="61"/>
  <c r="B271" i="62"/>
  <c r="B270" i="62"/>
  <c r="B15" i="61"/>
  <c r="B200" i="62"/>
  <c r="B210" i="62"/>
  <c r="B162" i="62"/>
  <c r="B240" i="62"/>
  <c r="B160" i="61"/>
  <c r="B100" i="62"/>
  <c r="B18" i="61"/>
  <c r="B77" i="63"/>
  <c r="B263" i="62"/>
  <c r="B80" i="62"/>
  <c r="B38" i="61"/>
  <c r="B114" i="61"/>
  <c r="B37" i="61"/>
  <c r="B129" i="62"/>
  <c r="B90" i="62"/>
  <c r="B57" i="61"/>
  <c r="B266" i="62"/>
  <c r="B175" i="61"/>
  <c r="B141" i="61"/>
  <c r="B254" i="62"/>
  <c r="B243" i="62"/>
  <c r="B54" i="61"/>
  <c r="B37" i="63"/>
  <c r="B21" i="62"/>
  <c r="B71" i="62"/>
  <c r="B99" i="61"/>
  <c r="B102" i="61"/>
  <c r="B185" i="61"/>
  <c r="B250" i="62"/>
  <c r="B117" i="61"/>
  <c r="B193" i="61"/>
  <c r="B115" i="61"/>
  <c r="B160" i="62"/>
  <c r="B83" i="62"/>
  <c r="B82" i="62"/>
  <c r="B120" i="61"/>
  <c r="B41" i="63"/>
  <c r="B98" i="62"/>
  <c r="B169" i="62"/>
  <c r="B112" i="62"/>
  <c r="B82" i="63"/>
  <c r="B31" i="62"/>
  <c r="B67" i="61"/>
  <c r="B134" i="62"/>
  <c r="B148" i="62"/>
  <c r="B28" i="63"/>
  <c r="B183" i="61"/>
  <c r="B48" i="62"/>
  <c r="B95" i="61"/>
  <c r="B66" i="63"/>
  <c r="B51" i="63"/>
  <c r="B43" i="62"/>
  <c r="B62" i="61"/>
  <c r="B63" i="63"/>
  <c r="B25" i="62"/>
  <c r="B256" i="62"/>
  <c r="B66" i="62"/>
  <c r="B130" i="62"/>
  <c r="B30" i="63"/>
  <c r="B60" i="61"/>
  <c r="B73" i="62"/>
  <c r="B178" i="62"/>
  <c r="B181" i="61"/>
  <c r="B260" i="62"/>
  <c r="B111" i="61"/>
  <c r="B257" i="62"/>
  <c r="B88" i="61"/>
  <c r="B141" i="62"/>
  <c r="B145" i="61"/>
  <c r="B39" i="63"/>
  <c r="B134" i="61"/>
  <c r="B189" i="62"/>
  <c r="B191" i="61"/>
  <c r="B87" i="61"/>
  <c r="B26" i="63"/>
  <c r="B64" i="61"/>
  <c r="B64" i="62"/>
  <c r="B94" i="61"/>
  <c r="B72" i="63"/>
  <c r="B187" i="62"/>
  <c r="B177" i="61"/>
  <c r="B75" i="63"/>
  <c r="B36" i="62"/>
  <c r="B55" i="62"/>
  <c r="B80" i="61"/>
  <c r="B43" i="61"/>
  <c r="B27" i="62"/>
  <c r="B187" i="61"/>
  <c r="B85" i="62"/>
  <c r="B20" i="61"/>
  <c r="B184" i="62"/>
  <c r="B166" i="61"/>
  <c r="B150" i="62"/>
  <c r="B170" i="62"/>
  <c r="B214" i="62"/>
  <c r="B131" i="61"/>
  <c r="B201" i="62"/>
  <c r="B76" i="61"/>
  <c r="B15" i="63"/>
  <c r="B267" i="62"/>
  <c r="B11" i="62"/>
  <c r="B151" i="62"/>
  <c r="B126" i="61"/>
  <c r="B106" i="62"/>
  <c r="B258" i="62"/>
  <c r="B171" i="62"/>
  <c r="B217" i="62"/>
  <c r="B259" i="62"/>
  <c r="B194" i="61"/>
  <c r="B52" i="62"/>
  <c r="B113" i="62"/>
  <c r="B184" i="61"/>
  <c r="B24" i="63"/>
  <c r="B245" i="62"/>
  <c r="B68" i="61"/>
  <c r="B70" i="62"/>
  <c r="B220" i="62"/>
  <c r="B192" i="61"/>
  <c r="B41" i="62"/>
  <c r="B56" i="61"/>
  <c r="B82" i="61"/>
  <c r="B168" i="61"/>
  <c r="B93" i="61"/>
  <c r="B138" i="62"/>
  <c r="B203" i="62"/>
  <c r="B140" i="61"/>
  <c r="B57" i="63"/>
  <c r="B150" i="61"/>
  <c r="B13" i="63"/>
  <c r="B89" i="61"/>
  <c r="B40" i="63"/>
  <c r="B77" i="62"/>
  <c r="B173" i="61"/>
  <c r="B66" i="61"/>
  <c r="B90" i="61"/>
  <c r="B15" i="62"/>
  <c r="B128" i="62"/>
  <c r="B54" i="63"/>
  <c r="B32" i="63"/>
  <c r="B17" i="62"/>
  <c r="B138" i="61"/>
  <c r="B74" i="62"/>
  <c r="B159" i="61"/>
  <c r="B10" i="62"/>
  <c r="B23" i="61"/>
  <c r="B128" i="61"/>
  <c r="B113" i="61"/>
  <c r="B84" i="61"/>
  <c r="B233" i="62"/>
  <c r="B231" i="62"/>
  <c r="B165" i="62"/>
  <c r="B132" i="61"/>
  <c r="B118" i="61"/>
  <c r="B125" i="61"/>
  <c r="B42" i="61"/>
  <c r="B225" i="62"/>
  <c r="B6" i="63"/>
  <c r="B195" i="61"/>
  <c r="B174" i="62"/>
  <c r="B127" i="62"/>
  <c r="B49" i="61"/>
  <c r="B58" i="63"/>
  <c r="B103" i="61"/>
  <c r="B12" i="63"/>
  <c r="B130" i="61"/>
  <c r="B27" i="63"/>
  <c r="B129" i="61"/>
  <c r="B127" i="61"/>
  <c r="B188" i="61"/>
  <c r="B136" i="62"/>
  <c r="B155" i="62"/>
  <c r="B143" i="61"/>
  <c r="B193" i="62"/>
  <c r="B239" i="62"/>
  <c r="B43" i="63"/>
  <c r="B183" i="62"/>
  <c r="B71" i="63"/>
  <c r="B176" i="62"/>
  <c r="B144" i="61"/>
  <c r="B219" i="62"/>
  <c r="B79" i="63"/>
  <c r="B104" i="61"/>
  <c r="B262" i="62"/>
  <c r="B8" i="61"/>
  <c r="B32" i="62"/>
  <c r="B133" i="61"/>
  <c r="B251" i="62"/>
  <c r="B255" i="62"/>
  <c r="B72" i="62"/>
  <c r="B170" i="61"/>
  <c r="B23" i="62"/>
  <c r="B168" i="62"/>
  <c r="B159" i="62"/>
  <c r="B9" i="61"/>
  <c r="B207" i="62"/>
  <c r="B143" i="62"/>
  <c r="B196" i="62"/>
  <c r="B139" i="62"/>
  <c r="B34" i="63"/>
  <c r="B120" i="62"/>
  <c r="B22" i="63"/>
  <c r="B61" i="61"/>
  <c r="B50" i="61"/>
  <c r="B75" i="62"/>
  <c r="B238" i="62"/>
  <c r="B73" i="61"/>
  <c r="B8" i="62"/>
  <c r="B67" i="63"/>
  <c r="B179" i="62"/>
  <c r="B167" i="62"/>
  <c r="B22" i="62"/>
  <c r="B53" i="63"/>
  <c r="B58" i="61"/>
  <c r="B69" i="61"/>
  <c r="B111" i="62"/>
  <c r="B198" i="62"/>
  <c r="B30" i="62"/>
  <c r="B188" i="62"/>
  <c r="B48" i="63"/>
  <c r="B41" i="61"/>
  <c r="B110" i="62"/>
  <c r="B12" i="62"/>
  <c r="B249" i="62"/>
  <c r="B61" i="63"/>
  <c r="B38" i="63"/>
  <c r="B28" i="61"/>
  <c r="B115" i="62"/>
  <c r="B180" i="62"/>
  <c r="B45" i="61"/>
  <c r="B70" i="63"/>
  <c r="B226" i="62"/>
  <c r="B190" i="61"/>
  <c r="B7" i="63"/>
  <c r="B178" i="61"/>
  <c r="B46" i="62"/>
  <c r="B116" i="61"/>
  <c r="B268" i="62"/>
  <c r="B202" i="62"/>
  <c r="B83" i="61"/>
  <c r="B10" i="61"/>
  <c r="B163" i="61"/>
  <c r="B8" i="63"/>
  <c r="B199" i="62"/>
  <c r="B34" i="62"/>
  <c r="B224" i="62"/>
  <c r="B142" i="61"/>
  <c r="B119" i="61"/>
  <c r="B227" i="62"/>
  <c r="B78" i="62"/>
  <c r="B81" i="61"/>
  <c r="B181" i="62"/>
  <c r="B229" i="62"/>
  <c r="B92" i="61"/>
  <c r="B175" i="62"/>
  <c r="B112" i="61"/>
  <c r="B61" i="62"/>
  <c r="B11" i="61"/>
  <c r="B94" i="62"/>
  <c r="B125" i="62"/>
  <c r="B140" i="62"/>
  <c r="B101" i="61"/>
  <c r="B19" i="63"/>
  <c r="B216" i="62"/>
  <c r="B76" i="62"/>
  <c r="B149" i="62"/>
  <c r="B97" i="61"/>
  <c r="B185" i="62"/>
  <c r="B74" i="61"/>
  <c r="B121" i="62"/>
  <c r="B40" i="61"/>
  <c r="B93" i="62"/>
  <c r="B21" i="61"/>
  <c r="B29" i="61"/>
  <c r="B22" i="61"/>
  <c r="B12" i="61"/>
  <c r="B246" i="62"/>
  <c r="B264" i="62"/>
  <c r="B62" i="62"/>
  <c r="B151" i="61"/>
  <c r="B204" i="62"/>
  <c r="B208" i="62"/>
  <c r="B237" i="62"/>
  <c r="B74" i="63"/>
  <c r="B24" i="62"/>
  <c r="B96" i="62"/>
  <c r="B109" i="62"/>
  <c r="B179" i="61"/>
  <c r="B105" i="62"/>
  <c r="B147" i="61"/>
  <c r="B10" i="63"/>
  <c r="B84" i="62"/>
  <c r="B107" i="62"/>
  <c r="B192" i="62"/>
  <c r="B164" i="61"/>
  <c r="B14" i="62"/>
  <c r="B154" i="62"/>
  <c r="B166" i="62"/>
  <c r="B59" i="63"/>
  <c r="B189" i="61"/>
  <c r="B103" i="62"/>
  <c r="B172" i="62"/>
  <c r="B223" i="62"/>
  <c r="B186" i="62"/>
  <c r="B230" i="62"/>
  <c r="B56" i="62"/>
  <c r="B69" i="63"/>
  <c r="B164" i="62"/>
  <c r="B27" i="61"/>
  <c r="B18" i="63"/>
  <c r="B19" i="61"/>
  <c r="D105" i="46" l="1"/>
  <c r="R109" i="29"/>
  <c r="R116" i="29"/>
  <c r="R107" i="29"/>
  <c r="R108" i="29"/>
  <c r="D22" i="29"/>
  <c r="AB80" i="46"/>
  <c r="Y93" i="25"/>
  <c r="D75" i="46"/>
  <c r="D80" i="46"/>
  <c r="D82" i="46"/>
  <c r="Y89" i="25"/>
  <c r="AE83" i="25" s="1"/>
  <c r="AG83" i="25" s="1"/>
  <c r="D19" i="39"/>
  <c r="Y72" i="25"/>
  <c r="AQ20" i="34" s="1"/>
  <c r="AB128" i="46"/>
  <c r="D3" i="34"/>
  <c r="D3" i="38"/>
  <c r="D3" i="64"/>
  <c r="D3" i="39"/>
  <c r="Y75" i="25"/>
  <c r="AE87" i="25" s="1"/>
  <c r="AG87" i="25" s="1"/>
  <c r="D95" i="46"/>
  <c r="D92" i="46"/>
  <c r="D97" i="46"/>
  <c r="R105" i="29"/>
  <c r="R110" i="29"/>
  <c r="Y79" i="25"/>
  <c r="AE82" i="25" s="1"/>
  <c r="AG82" i="25" s="1"/>
  <c r="AB45" i="38"/>
  <c r="N33" i="39"/>
  <c r="D14" i="38"/>
  <c r="V15" i="38" s="1"/>
  <c r="K24" i="38"/>
  <c r="V30" i="38" s="1"/>
  <c r="AB30" i="38" s="1"/>
  <c r="AE30" i="38" s="1"/>
  <c r="AL31" i="38" s="1"/>
  <c r="AL35" i="38" s="1"/>
  <c r="D24" i="38"/>
  <c r="V25" i="38" s="1"/>
  <c r="AB25" i="38" s="1"/>
  <c r="AE25" i="38" s="1"/>
  <c r="AL26" i="38" s="1"/>
  <c r="AL30" i="38" s="1"/>
  <c r="N43" i="39"/>
  <c r="D53" i="39"/>
  <c r="D33" i="39"/>
  <c r="AJ28" i="39" s="1"/>
  <c r="AH33" i="39" s="1"/>
  <c r="N53" i="39"/>
  <c r="AB53" i="39" s="1"/>
  <c r="AK79" i="39" s="1"/>
  <c r="AG67" i="39" s="1"/>
  <c r="N23" i="39"/>
  <c r="AB23" i="39" s="1"/>
  <c r="D34" i="38"/>
  <c r="V35" i="38" s="1"/>
  <c r="AB35" i="38" s="1"/>
  <c r="K14" i="38"/>
  <c r="V20" i="38" s="1"/>
  <c r="V21" i="38" s="1"/>
  <c r="Y8" i="38" s="1"/>
  <c r="D23" i="39"/>
  <c r="Y23" i="39" s="1"/>
  <c r="K34" i="38"/>
  <c r="V40" i="38" s="1"/>
  <c r="AB40" i="38" s="1"/>
  <c r="AE40" i="38" s="1"/>
  <c r="AL41" i="38" s="1"/>
  <c r="AL45" i="38" s="1"/>
  <c r="D43" i="39"/>
  <c r="AD66" i="39" s="1"/>
  <c r="AB50" i="38"/>
  <c r="L9" i="34"/>
  <c r="D5" i="46"/>
  <c r="P49" i="25"/>
  <c r="Y83" i="25"/>
  <c r="AE69" i="25" s="1"/>
  <c r="AG69" i="25" s="1"/>
  <c r="N6" i="39"/>
  <c r="E31" i="34"/>
  <c r="Y85" i="25"/>
  <c r="AE84" i="25" s="1"/>
  <c r="AG84" i="25" s="1"/>
  <c r="AB82" i="46"/>
  <c r="D44" i="34"/>
  <c r="Y70" i="25"/>
  <c r="AQ17" i="34" s="1"/>
  <c r="AB73" i="46"/>
  <c r="AB84" i="46"/>
  <c r="D6" i="39"/>
  <c r="Y80" i="25"/>
  <c r="AE81" i="25" s="1"/>
  <c r="AG81" i="25" s="1"/>
  <c r="Y96" i="25"/>
  <c r="AE96" i="25" s="1"/>
  <c r="AG96" i="25" s="1"/>
  <c r="D86" i="46"/>
  <c r="B121" i="46" s="1"/>
  <c r="O22" i="34"/>
  <c r="O28" i="34"/>
  <c r="G14" i="34"/>
  <c r="G22" i="34"/>
  <c r="O16" i="34"/>
  <c r="O14" i="34"/>
  <c r="Y74" i="25"/>
  <c r="AQ22" i="34" s="1"/>
  <c r="D71" i="46"/>
  <c r="D54" i="34"/>
  <c r="D5" i="34"/>
  <c r="D50" i="34"/>
  <c r="S15" i="39"/>
  <c r="G40" i="34"/>
  <c r="O38" i="34"/>
  <c r="O40" i="34"/>
  <c r="O36" i="34"/>
  <c r="O46" i="34"/>
  <c r="O42" i="34"/>
  <c r="O48" i="34"/>
  <c r="G42" i="34"/>
  <c r="G38" i="34"/>
  <c r="O56" i="34"/>
  <c r="G46" i="34"/>
  <c r="G36" i="34"/>
  <c r="G48" i="34"/>
  <c r="G56" i="34"/>
  <c r="Y88" i="25"/>
  <c r="AE77" i="25" s="1"/>
  <c r="AG77" i="25" s="1"/>
  <c r="AQ9" i="38"/>
  <c r="Y71" i="25"/>
  <c r="F24" i="39"/>
  <c r="F45" i="34"/>
  <c r="F55" i="34"/>
  <c r="F44" i="39"/>
  <c r="P44" i="39"/>
  <c r="F51" i="34"/>
  <c r="F54" i="39"/>
  <c r="F35" i="34"/>
  <c r="F13" i="34"/>
  <c r="F34" i="39"/>
  <c r="P24" i="39"/>
  <c r="P34" i="39"/>
  <c r="D110" i="46"/>
  <c r="L59" i="34"/>
  <c r="D77" i="46"/>
  <c r="D11" i="34"/>
  <c r="D98" i="46"/>
  <c r="U26" i="29"/>
  <c r="S26" i="29" s="1"/>
  <c r="R113" i="29"/>
  <c r="D96" i="46"/>
  <c r="D81" i="46"/>
  <c r="D111" i="46"/>
  <c r="D91" i="46"/>
  <c r="G51" i="34"/>
  <c r="G45" i="34"/>
  <c r="G54" i="39"/>
  <c r="Q34" i="39"/>
  <c r="Q24" i="39"/>
  <c r="G44" i="39"/>
  <c r="G34" i="39"/>
  <c r="G55" i="34"/>
  <c r="G13" i="34"/>
  <c r="Q54" i="39"/>
  <c r="Q44" i="39"/>
  <c r="G24" i="39"/>
  <c r="G35" i="34"/>
  <c r="D93" i="46"/>
  <c r="Y67" i="25"/>
  <c r="AQ14" i="34" s="1"/>
  <c r="Y92" i="25"/>
  <c r="T47" i="38" s="1"/>
  <c r="P55" i="25"/>
  <c r="D14" i="39"/>
  <c r="AB88" i="46"/>
  <c r="AB72" i="46"/>
  <c r="D9" i="39"/>
  <c r="F110" i="63"/>
  <c r="N110" i="63" s="1"/>
  <c r="AA68" i="25"/>
  <c r="AA98" i="25"/>
  <c r="AQ104" i="34" s="1"/>
  <c r="F124" i="63"/>
  <c r="J124" i="63" s="1"/>
  <c r="F130" i="63"/>
  <c r="R130" i="63" s="1"/>
  <c r="AA75" i="25"/>
  <c r="AA82" i="25"/>
  <c r="F121" i="63"/>
  <c r="M121" i="63" s="1"/>
  <c r="F100" i="63"/>
  <c r="P100" i="63" s="1"/>
  <c r="AA85" i="25"/>
  <c r="AQ91" i="34" s="1"/>
  <c r="AA87" i="25"/>
  <c r="AB87" i="25" s="1"/>
  <c r="AA71" i="25"/>
  <c r="AA77" i="25"/>
  <c r="AZ82" i="39"/>
  <c r="F128" i="63"/>
  <c r="I128" i="63" s="1"/>
  <c r="AA89" i="25"/>
  <c r="AC89" i="25" s="1"/>
  <c r="F103" i="63"/>
  <c r="G103" i="63" s="1"/>
  <c r="F116" i="63"/>
  <c r="P116" i="63" s="1"/>
  <c r="F108" i="63"/>
  <c r="P108" i="63" s="1"/>
  <c r="AA88" i="25"/>
  <c r="AQ94" i="34" s="1"/>
  <c r="F106" i="63"/>
  <c r="M106" i="63" s="1"/>
  <c r="AA80" i="25"/>
  <c r="AC80" i="25" s="1"/>
  <c r="F113" i="63"/>
  <c r="AA74" i="25"/>
  <c r="AC74" i="25" s="1"/>
  <c r="F102" i="63"/>
  <c r="G102" i="63" s="1"/>
  <c r="F131" i="63"/>
  <c r="I131" i="63" s="1"/>
  <c r="F126" i="63"/>
  <c r="J126" i="63" s="1"/>
  <c r="AA67" i="25"/>
  <c r="F120" i="63"/>
  <c r="O120" i="63" s="1"/>
  <c r="AA95" i="25"/>
  <c r="AQ101" i="34" s="1"/>
  <c r="AA69" i="25"/>
  <c r="F122" i="63"/>
  <c r="J122" i="63" s="1"/>
  <c r="F129" i="63"/>
  <c r="P129" i="63" s="1"/>
  <c r="AA86" i="25"/>
  <c r="AQ92" i="34" s="1"/>
  <c r="AA73" i="25"/>
  <c r="AC73" i="25" s="1"/>
  <c r="AA84" i="25"/>
  <c r="AC84" i="25" s="1"/>
  <c r="AA83" i="25"/>
  <c r="AA79" i="25"/>
  <c r="AQ85" i="34" s="1"/>
  <c r="F115" i="63"/>
  <c r="S115" i="63" s="1"/>
  <c r="F107" i="63"/>
  <c r="K107" i="63" s="1"/>
  <c r="F119" i="63"/>
  <c r="I119" i="63" s="1"/>
  <c r="AA78" i="25"/>
  <c r="AA96" i="25"/>
  <c r="AC96" i="25" s="1"/>
  <c r="AA92" i="25"/>
  <c r="AC92" i="25" s="1"/>
  <c r="F109" i="63"/>
  <c r="P109" i="63" s="1"/>
  <c r="F111" i="63"/>
  <c r="Q111" i="63" s="1"/>
  <c r="AA91" i="25"/>
  <c r="AC91" i="25" s="1"/>
  <c r="F125" i="63"/>
  <c r="N125" i="63" s="1"/>
  <c r="AA81" i="25"/>
  <c r="AC81" i="25" s="1"/>
  <c r="AA70" i="25"/>
  <c r="AC70" i="25" s="1"/>
  <c r="F105" i="63"/>
  <c r="R105" i="63" s="1"/>
  <c r="F101" i="63"/>
  <c r="H101" i="63" s="1"/>
  <c r="AA90" i="25"/>
  <c r="F114" i="63"/>
  <c r="Q114" i="63" s="1"/>
  <c r="AA76" i="25"/>
  <c r="AQ82" i="34" s="1"/>
  <c r="AA72" i="25"/>
  <c r="AQ78" i="34" s="1"/>
  <c r="F127" i="63"/>
  <c r="J127" i="63" s="1"/>
  <c r="F112" i="63"/>
  <c r="P112" i="63" s="1"/>
  <c r="F117" i="63"/>
  <c r="R117" i="63" s="1"/>
  <c r="AO83" i="34"/>
  <c r="AA94" i="25"/>
  <c r="AA93" i="25"/>
  <c r="AC93" i="25" s="1"/>
  <c r="F118" i="63"/>
  <c r="I118" i="63" s="1"/>
  <c r="F104" i="63"/>
  <c r="R104" i="63" s="1"/>
  <c r="F123" i="63"/>
  <c r="S123" i="63" s="1"/>
  <c r="AA97" i="25"/>
  <c r="AQ103" i="34" s="1"/>
  <c r="R114" i="29"/>
  <c r="R112" i="29"/>
  <c r="D63" i="46"/>
  <c r="B118" i="46" s="1"/>
  <c r="AC7" i="34"/>
  <c r="T10" i="38"/>
  <c r="O18" i="34"/>
  <c r="O24" i="34"/>
  <c r="O26" i="34"/>
  <c r="O20" i="34"/>
  <c r="D13" i="38"/>
  <c r="Y98" i="25"/>
  <c r="Y95" i="25"/>
  <c r="D3" i="46"/>
  <c r="D36" i="46"/>
  <c r="S12" i="64"/>
  <c r="Y12" i="34"/>
  <c r="V22" i="39"/>
  <c r="AB75" i="46"/>
  <c r="D102" i="46"/>
  <c r="D85" i="46"/>
  <c r="L7" i="39"/>
  <c r="V7" i="39"/>
  <c r="D88" i="46"/>
  <c r="D113" i="46"/>
  <c r="Y94" i="25"/>
  <c r="Y69" i="25"/>
  <c r="D38" i="46"/>
  <c r="Y87" i="25"/>
  <c r="AE89" i="25" s="1"/>
  <c r="AG89" i="25" s="1"/>
  <c r="AB9" i="34"/>
  <c r="T9" i="38"/>
  <c r="AC6" i="34"/>
  <c r="S12" i="38"/>
  <c r="AB83" i="46"/>
  <c r="D70" i="46"/>
  <c r="B119" i="46" s="1"/>
  <c r="D99" i="46"/>
  <c r="S14" i="39"/>
  <c r="D104" i="46"/>
  <c r="T11" i="38"/>
  <c r="AC8" i="34"/>
  <c r="G9" i="38"/>
  <c r="D7" i="64"/>
  <c r="D84" i="46"/>
  <c r="AB77" i="46"/>
  <c r="M49" i="25"/>
  <c r="D5" i="38"/>
  <c r="M55" i="64"/>
  <c r="M102" i="64"/>
  <c r="M25" i="64"/>
  <c r="M45" i="64"/>
  <c r="M40" i="64"/>
  <c r="M66" i="64"/>
  <c r="M78" i="64"/>
  <c r="M96" i="64"/>
  <c r="M30" i="64"/>
  <c r="M120" i="64"/>
  <c r="M15" i="64"/>
  <c r="M50" i="64"/>
  <c r="M90" i="64"/>
  <c r="M60" i="64"/>
  <c r="M20" i="64"/>
  <c r="M114" i="64"/>
  <c r="M35" i="64"/>
  <c r="M84" i="64"/>
  <c r="M72" i="64"/>
  <c r="M108" i="64"/>
  <c r="AB81" i="46"/>
  <c r="Y90" i="25"/>
  <c r="AB76" i="46"/>
  <c r="Y91" i="25"/>
  <c r="AE91" i="25" s="1"/>
  <c r="AG91" i="25" s="1"/>
  <c r="J55" i="25"/>
  <c r="D101" i="46"/>
  <c r="D108" i="46"/>
  <c r="B124" i="46" s="1"/>
  <c r="AL9" i="38"/>
  <c r="D73" i="46"/>
  <c r="AB85" i="46"/>
  <c r="D100" i="46"/>
  <c r="B123" i="46" s="1"/>
  <c r="D87" i="46"/>
  <c r="D107" i="46"/>
  <c r="D33" i="34"/>
  <c r="S13" i="64"/>
  <c r="D90" i="46"/>
  <c r="Y77" i="25"/>
  <c r="D109" i="46"/>
  <c r="D34" i="34"/>
  <c r="AP9" i="38"/>
  <c r="AP56" i="38" s="1"/>
  <c r="AB74" i="46"/>
  <c r="G18" i="34"/>
  <c r="G24" i="34"/>
  <c r="G16" i="34"/>
  <c r="G28" i="34"/>
  <c r="G26" i="34"/>
  <c r="G20" i="34"/>
  <c r="Y82" i="25"/>
  <c r="AQ32" i="34" s="1"/>
  <c r="D74" i="46"/>
  <c r="T24" i="39"/>
  <c r="W51" i="34"/>
  <c r="J54" i="39"/>
  <c r="W55" i="34"/>
  <c r="W45" i="34"/>
  <c r="T44" i="39"/>
  <c r="J34" i="39"/>
  <c r="J44" i="39"/>
  <c r="W13" i="34"/>
  <c r="T34" i="39"/>
  <c r="T54" i="39"/>
  <c r="W35" i="34"/>
  <c r="J24" i="39"/>
  <c r="D89" i="46"/>
  <c r="S16" i="39"/>
  <c r="R115" i="29"/>
  <c r="R111" i="29"/>
  <c r="D24" i="29"/>
  <c r="D14" i="29"/>
  <c r="R106" i="29"/>
  <c r="D103" i="46"/>
  <c r="G55" i="25"/>
  <c r="D72" i="46"/>
  <c r="Y84" i="25"/>
  <c r="AQ35" i="34" s="1"/>
  <c r="Y78" i="25"/>
  <c r="AE76" i="25" s="1"/>
  <c r="AG76" i="25" s="1"/>
  <c r="O52" i="34"/>
  <c r="G52" i="34"/>
  <c r="G49" i="25"/>
  <c r="D79" i="46"/>
  <c r="AB89" i="46"/>
  <c r="Y86" i="25"/>
  <c r="Y76" i="25"/>
  <c r="Y73" i="25"/>
  <c r="D78" i="46"/>
  <c r="B120" i="46" s="1"/>
  <c r="D94" i="46"/>
  <c r="B122" i="46" s="1"/>
  <c r="E32" i="34"/>
  <c r="M55" i="25"/>
  <c r="AO9" i="38"/>
  <c r="AO56" i="38" s="1"/>
  <c r="D76" i="46"/>
  <c r="Y97" i="25"/>
  <c r="AQ51" i="34" s="1"/>
  <c r="D83" i="46"/>
  <c r="Y68" i="25"/>
  <c r="AE86" i="25" s="1"/>
  <c r="AG86" i="25" s="1"/>
  <c r="E24" i="39"/>
  <c r="E45" i="34"/>
  <c r="E35" i="34"/>
  <c r="E44" i="39"/>
  <c r="O34" i="39"/>
  <c r="O44" i="39"/>
  <c r="E54" i="39"/>
  <c r="O54" i="39"/>
  <c r="O24" i="39"/>
  <c r="E13" i="34"/>
  <c r="E55" i="34"/>
  <c r="E51" i="34"/>
  <c r="E34" i="39"/>
  <c r="D106" i="46"/>
  <c r="D114" i="46"/>
  <c r="D112" i="46"/>
  <c r="Y81" i="25"/>
  <c r="AE68" i="25" s="1"/>
  <c r="AG68" i="25" s="1"/>
  <c r="D5" i="64"/>
  <c r="C2" i="64"/>
  <c r="D11" i="39"/>
  <c r="R129" i="46"/>
  <c r="J49" i="25"/>
  <c r="D11" i="64"/>
  <c r="AA47" i="38"/>
  <c r="U47" i="38"/>
  <c r="U51" i="38"/>
  <c r="AA52" i="38"/>
  <c r="AA46" i="38"/>
  <c r="AA54" i="38"/>
  <c r="AG12" i="39"/>
  <c r="AG11" i="39"/>
  <c r="U49" i="38"/>
  <c r="U53" i="38"/>
  <c r="AA51" i="38"/>
  <c r="U52" i="38"/>
  <c r="U46" i="38"/>
  <c r="AO66" i="38"/>
  <c r="AQ56" i="38"/>
  <c r="AQ66" i="38"/>
  <c r="AP66" i="38"/>
  <c r="AG35" i="39"/>
  <c r="AG24" i="39"/>
  <c r="AG25" i="39"/>
  <c r="AG36" i="39"/>
  <c r="L96" i="25"/>
  <c r="E92" i="25"/>
  <c r="L92" i="25"/>
  <c r="L93" i="25"/>
  <c r="L90" i="25"/>
  <c r="L85" i="25"/>
  <c r="L91" i="25"/>
  <c r="E88" i="25"/>
  <c r="E89" i="25"/>
  <c r="L94" i="25"/>
  <c r="E87" i="25"/>
  <c r="E94" i="25"/>
  <c r="E90" i="25"/>
  <c r="E93" i="25"/>
  <c r="E86" i="25"/>
  <c r="E85" i="25"/>
  <c r="E91" i="25"/>
  <c r="J53" i="25" l="1"/>
  <c r="M58" i="25"/>
  <c r="AC95" i="25"/>
  <c r="AC25" i="38"/>
  <c r="AA66" i="39"/>
  <c r="AJ19" i="39"/>
  <c r="AH23" i="39" s="1"/>
  <c r="AK23" i="39" s="1"/>
  <c r="K102" i="63"/>
  <c r="J123" i="63"/>
  <c r="AQ29" i="34"/>
  <c r="V26" i="38"/>
  <c r="AJ46" i="39"/>
  <c r="AJ87" i="39" s="1"/>
  <c r="AK87" i="39" s="1"/>
  <c r="AQ30" i="34"/>
  <c r="AE67" i="25"/>
  <c r="AG67" i="25" s="1"/>
  <c r="P123" i="63"/>
  <c r="AC76" i="25"/>
  <c r="AQ27" i="34"/>
  <c r="AB95" i="25"/>
  <c r="X25" i="38"/>
  <c r="N124" i="63"/>
  <c r="I124" i="63"/>
  <c r="L124" i="63"/>
  <c r="AQ40" i="34"/>
  <c r="P117" i="63"/>
  <c r="AC30" i="38"/>
  <c r="H114" i="63"/>
  <c r="G117" i="63"/>
  <c r="AC40" i="38"/>
  <c r="K104" i="63"/>
  <c r="S40" i="29"/>
  <c r="Q115" i="63"/>
  <c r="Q104" i="63"/>
  <c r="R108" i="63"/>
  <c r="L120" i="63"/>
  <c r="R124" i="63"/>
  <c r="I117" i="63"/>
  <c r="O114" i="63"/>
  <c r="L100" i="63"/>
  <c r="AB84" i="25"/>
  <c r="S120" i="63"/>
  <c r="AQ39" i="34"/>
  <c r="H108" i="63"/>
  <c r="M115" i="63"/>
  <c r="M50" i="25"/>
  <c r="S130" i="63"/>
  <c r="AQ34" i="34"/>
  <c r="AE97" i="25"/>
  <c r="AG97" i="25" s="1"/>
  <c r="R109" i="63"/>
  <c r="N130" i="63"/>
  <c r="R123" i="63"/>
  <c r="P128" i="63"/>
  <c r="O109" i="63"/>
  <c r="P130" i="63"/>
  <c r="AQ45" i="34"/>
  <c r="P131" i="63"/>
  <c r="K123" i="63"/>
  <c r="N102" i="63"/>
  <c r="O123" i="63"/>
  <c r="L109" i="63"/>
  <c r="AC85" i="25"/>
  <c r="H107" i="63"/>
  <c r="M128" i="63"/>
  <c r="K128" i="63"/>
  <c r="O107" i="63"/>
  <c r="N128" i="63"/>
  <c r="Q130" i="63"/>
  <c r="L123" i="63"/>
  <c r="S107" i="63"/>
  <c r="N107" i="63"/>
  <c r="H130" i="63"/>
  <c r="M130" i="63"/>
  <c r="AQ44" i="34"/>
  <c r="K130" i="63"/>
  <c r="S109" i="63"/>
  <c r="M102" i="63"/>
  <c r="P102" i="63"/>
  <c r="AE92" i="25"/>
  <c r="AG92" i="25" s="1"/>
  <c r="AQ79" i="34"/>
  <c r="J107" i="63"/>
  <c r="R128" i="63"/>
  <c r="M123" i="63"/>
  <c r="J128" i="63"/>
  <c r="L107" i="63"/>
  <c r="AB70" i="25"/>
  <c r="J109" i="63"/>
  <c r="H102" i="63"/>
  <c r="I102" i="63"/>
  <c r="AQ76" i="34"/>
  <c r="V28" i="38"/>
  <c r="T28" i="38" s="1"/>
  <c r="N123" i="63"/>
  <c r="T53" i="38"/>
  <c r="Q107" i="63"/>
  <c r="V27" i="38"/>
  <c r="AA27" i="38" s="1"/>
  <c r="V29" i="38"/>
  <c r="T29" i="38" s="1"/>
  <c r="Y43" i="39"/>
  <c r="M107" i="63"/>
  <c r="G109" i="63"/>
  <c r="Q102" i="63"/>
  <c r="J102" i="63"/>
  <c r="I106" i="63"/>
  <c r="R107" i="63"/>
  <c r="Q123" i="63"/>
  <c r="I107" i="63"/>
  <c r="P107" i="63"/>
  <c r="O128" i="63"/>
  <c r="H123" i="63"/>
  <c r="G130" i="63"/>
  <c r="I130" i="63"/>
  <c r="I123" i="63"/>
  <c r="O130" i="63"/>
  <c r="R102" i="63"/>
  <c r="K109" i="63"/>
  <c r="O102" i="63"/>
  <c r="S102" i="63"/>
  <c r="P58" i="25"/>
  <c r="H105" i="63"/>
  <c r="AB94" i="25"/>
  <c r="G111" i="63"/>
  <c r="M105" i="63"/>
  <c r="O110" i="63"/>
  <c r="AE70" i="25"/>
  <c r="AG70" i="25" s="1"/>
  <c r="V36" i="38"/>
  <c r="Y11" i="38" s="1"/>
  <c r="G110" i="63"/>
  <c r="M53" i="25"/>
  <c r="H109" i="63"/>
  <c r="N109" i="63"/>
  <c r="L102" i="63"/>
  <c r="R122" i="63"/>
  <c r="K103" i="63"/>
  <c r="H103" i="63"/>
  <c r="I127" i="63"/>
  <c r="Q128" i="63"/>
  <c r="N119" i="63"/>
  <c r="G128" i="63"/>
  <c r="P111" i="63"/>
  <c r="G107" i="63"/>
  <c r="L128" i="63"/>
  <c r="G123" i="63"/>
  <c r="AC88" i="25"/>
  <c r="H128" i="63"/>
  <c r="J130" i="63"/>
  <c r="L130" i="63"/>
  <c r="S128" i="63"/>
  <c r="AQ90" i="34"/>
  <c r="T46" i="38"/>
  <c r="M109" i="63"/>
  <c r="Q109" i="63"/>
  <c r="I109" i="63"/>
  <c r="P127" i="63"/>
  <c r="AG51" i="39"/>
  <c r="AG40" i="39"/>
  <c r="Q118" i="63"/>
  <c r="AG13" i="39"/>
  <c r="AG23" i="39"/>
  <c r="AG30" i="39"/>
  <c r="AQ36" i="34"/>
  <c r="AB96" i="25"/>
  <c r="O122" i="63"/>
  <c r="L105" i="63"/>
  <c r="Y33" i="39"/>
  <c r="AB91" i="25"/>
  <c r="K125" i="63"/>
  <c r="P101" i="63"/>
  <c r="P50" i="25"/>
  <c r="AB85" i="25"/>
  <c r="AQ49" i="34"/>
  <c r="N122" i="63"/>
  <c r="O127" i="63"/>
  <c r="I122" i="63"/>
  <c r="AB97" i="25"/>
  <c r="Q106" i="63"/>
  <c r="J112" i="63"/>
  <c r="AQ86" i="34"/>
  <c r="Q124" i="63"/>
  <c r="M117" i="63"/>
  <c r="P124" i="63"/>
  <c r="H120" i="63"/>
  <c r="J57" i="25"/>
  <c r="AQ98" i="34"/>
  <c r="I120" i="63"/>
  <c r="X35" i="38"/>
  <c r="L104" i="63"/>
  <c r="Q120" i="63"/>
  <c r="K120" i="63"/>
  <c r="K114" i="63"/>
  <c r="L114" i="63"/>
  <c r="Q108" i="63"/>
  <c r="O108" i="63"/>
  <c r="K115" i="63"/>
  <c r="J115" i="63"/>
  <c r="J108" i="63"/>
  <c r="N108" i="63"/>
  <c r="R100" i="63"/>
  <c r="N100" i="63"/>
  <c r="I100" i="63"/>
  <c r="P120" i="63"/>
  <c r="AG49" i="39"/>
  <c r="G120" i="63"/>
  <c r="K117" i="63"/>
  <c r="R120" i="63"/>
  <c r="S104" i="63"/>
  <c r="AQ80" i="34"/>
  <c r="G104" i="63"/>
  <c r="AB73" i="25"/>
  <c r="H124" i="63"/>
  <c r="R114" i="63"/>
  <c r="M114" i="63"/>
  <c r="S34" i="29"/>
  <c r="P114" i="63"/>
  <c r="I108" i="63"/>
  <c r="N115" i="63"/>
  <c r="AE72" i="25"/>
  <c r="AG72" i="25" s="1"/>
  <c r="L108" i="63"/>
  <c r="I115" i="63"/>
  <c r="P115" i="63"/>
  <c r="M100" i="63"/>
  <c r="J100" i="63"/>
  <c r="H100" i="63"/>
  <c r="K100" i="63"/>
  <c r="G108" i="63"/>
  <c r="AE88" i="25"/>
  <c r="AG88" i="25" s="1"/>
  <c r="M57" i="25"/>
  <c r="P52" i="25"/>
  <c r="AG66" i="39"/>
  <c r="S117" i="63"/>
  <c r="Q117" i="63"/>
  <c r="AG52" i="39"/>
  <c r="K124" i="63"/>
  <c r="AJ73" i="39"/>
  <c r="AH77" i="39" s="1"/>
  <c r="AU71" i="39" s="1"/>
  <c r="H117" i="63"/>
  <c r="V42" i="38"/>
  <c r="AA42" i="38" s="1"/>
  <c r="J117" i="63"/>
  <c r="O124" i="63"/>
  <c r="O117" i="63"/>
  <c r="J120" i="63"/>
  <c r="V43" i="38"/>
  <c r="AA43" i="38" s="1"/>
  <c r="N120" i="63"/>
  <c r="N104" i="63"/>
  <c r="I104" i="63"/>
  <c r="AB86" i="25"/>
  <c r="V32" i="38"/>
  <c r="Y12" i="38" s="1"/>
  <c r="AQ87" i="34"/>
  <c r="S28" i="29"/>
  <c r="H104" i="63"/>
  <c r="G114" i="63"/>
  <c r="N114" i="63"/>
  <c r="AE75" i="25"/>
  <c r="AG75" i="25" s="1"/>
  <c r="G115" i="63"/>
  <c r="L115" i="63"/>
  <c r="H115" i="63"/>
  <c r="S100" i="63"/>
  <c r="AB92" i="25"/>
  <c r="P51" i="25"/>
  <c r="Q100" i="63"/>
  <c r="AQ24" i="34"/>
  <c r="AB72" i="25"/>
  <c r="S124" i="63"/>
  <c r="N117" i="63"/>
  <c r="V41" i="38"/>
  <c r="AA41" i="38" s="1"/>
  <c r="M124" i="63"/>
  <c r="AQ31" i="34"/>
  <c r="L117" i="63"/>
  <c r="G124" i="63"/>
  <c r="J104" i="63"/>
  <c r="M104" i="63"/>
  <c r="O104" i="63"/>
  <c r="P104" i="63"/>
  <c r="V31" i="38"/>
  <c r="T31" i="38" s="1"/>
  <c r="V33" i="38"/>
  <c r="T33" i="38" s="1"/>
  <c r="V44" i="38"/>
  <c r="AA44" i="38" s="1"/>
  <c r="J114" i="63"/>
  <c r="V34" i="38"/>
  <c r="U34" i="38" s="1"/>
  <c r="M108" i="63"/>
  <c r="S114" i="63"/>
  <c r="I114" i="63"/>
  <c r="O115" i="63"/>
  <c r="K108" i="63"/>
  <c r="R115" i="63"/>
  <c r="S108" i="63"/>
  <c r="O100" i="63"/>
  <c r="AC86" i="25"/>
  <c r="G100" i="63"/>
  <c r="J52" i="25"/>
  <c r="AQ21" i="34"/>
  <c r="AE80" i="25"/>
  <c r="AG80" i="25" s="1"/>
  <c r="M52" i="25"/>
  <c r="AQ26" i="34"/>
  <c r="AE85" i="25"/>
  <c r="AG85" i="25" s="1"/>
  <c r="AB88" i="25"/>
  <c r="AQ42" i="34"/>
  <c r="AE71" i="25"/>
  <c r="AG71" i="25" s="1"/>
  <c r="AC90" i="25"/>
  <c r="AB90" i="25"/>
  <c r="O129" i="63"/>
  <c r="R129" i="63"/>
  <c r="K129" i="63"/>
  <c r="J129" i="63"/>
  <c r="H129" i="63"/>
  <c r="N129" i="63"/>
  <c r="G129" i="63"/>
  <c r="O113" i="63"/>
  <c r="S113" i="63"/>
  <c r="J113" i="63"/>
  <c r="H113" i="63"/>
  <c r="P113" i="63"/>
  <c r="R113" i="63"/>
  <c r="N113" i="63"/>
  <c r="AB77" i="25"/>
  <c r="AQ83" i="34"/>
  <c r="R121" i="63"/>
  <c r="I121" i="63"/>
  <c r="J121" i="63"/>
  <c r="P121" i="63"/>
  <c r="O121" i="63"/>
  <c r="H121" i="63"/>
  <c r="L121" i="63"/>
  <c r="K121" i="63"/>
  <c r="G121" i="63"/>
  <c r="AB15" i="38"/>
  <c r="V19" i="38"/>
  <c r="T19" i="38" s="1"/>
  <c r="V16" i="38"/>
  <c r="Y6" i="38" s="1"/>
  <c r="V18" i="38"/>
  <c r="U18" i="38" s="1"/>
  <c r="AG41" i="39"/>
  <c r="G113" i="63"/>
  <c r="AG56" i="39"/>
  <c r="G118" i="63"/>
  <c r="H112" i="63"/>
  <c r="AE73" i="25"/>
  <c r="AG73" i="25" s="1"/>
  <c r="AQ25" i="34"/>
  <c r="G58" i="25"/>
  <c r="G59" i="25"/>
  <c r="AB98" i="25"/>
  <c r="AQ52" i="34"/>
  <c r="AE98" i="25"/>
  <c r="AG98" i="25" s="1"/>
  <c r="AC83" i="25"/>
  <c r="AB83" i="25"/>
  <c r="S122" i="63"/>
  <c r="L122" i="63"/>
  <c r="P122" i="63"/>
  <c r="H122" i="63"/>
  <c r="S126" i="63"/>
  <c r="G126" i="63"/>
  <c r="K126" i="63"/>
  <c r="N126" i="63"/>
  <c r="I126" i="63"/>
  <c r="H126" i="63"/>
  <c r="R126" i="63"/>
  <c r="L126" i="63"/>
  <c r="P126" i="63"/>
  <c r="R103" i="63"/>
  <c r="M103" i="63"/>
  <c r="O103" i="63"/>
  <c r="J103" i="63"/>
  <c r="S103" i="63"/>
  <c r="L103" i="63"/>
  <c r="AC71" i="25"/>
  <c r="AQ77" i="34"/>
  <c r="AC68" i="25"/>
  <c r="AB68" i="25"/>
  <c r="Y53" i="39"/>
  <c r="AF66" i="39"/>
  <c r="AJ64" i="39"/>
  <c r="AH69" i="39" s="1"/>
  <c r="AJ69" i="39" s="1"/>
  <c r="G60" i="39" s="1"/>
  <c r="AQ102" i="34"/>
  <c r="R127" i="63"/>
  <c r="AB71" i="25"/>
  <c r="Q103" i="63"/>
  <c r="M113" i="63"/>
  <c r="K113" i="63"/>
  <c r="AQ89" i="34"/>
  <c r="AG32" i="39"/>
  <c r="R118" i="63"/>
  <c r="H127" i="63"/>
  <c r="I129" i="63"/>
  <c r="M51" i="25"/>
  <c r="Q113" i="63"/>
  <c r="AG26" i="39"/>
  <c r="AQ74" i="34"/>
  <c r="AQ37" i="34"/>
  <c r="AE90" i="25"/>
  <c r="AG90" i="25" s="1"/>
  <c r="AE94" i="25"/>
  <c r="AG94" i="25" s="1"/>
  <c r="P53" i="25"/>
  <c r="AQ47" i="34"/>
  <c r="T49" i="38"/>
  <c r="H111" i="63"/>
  <c r="I111" i="63"/>
  <c r="M111" i="63"/>
  <c r="J111" i="63"/>
  <c r="O111" i="63"/>
  <c r="R111" i="63"/>
  <c r="O119" i="63"/>
  <c r="Q119" i="63"/>
  <c r="R119" i="63"/>
  <c r="K119" i="63"/>
  <c r="P119" i="63"/>
  <c r="L119" i="63"/>
  <c r="S119" i="63"/>
  <c r="M119" i="63"/>
  <c r="J119" i="63"/>
  <c r="G119" i="63"/>
  <c r="AC87" i="25"/>
  <c r="AQ93" i="34"/>
  <c r="H119" i="63"/>
  <c r="N111" i="63"/>
  <c r="N118" i="63"/>
  <c r="S129" i="63"/>
  <c r="S111" i="63"/>
  <c r="S118" i="63"/>
  <c r="G122" i="63"/>
  <c r="I113" i="63"/>
  <c r="N121" i="63"/>
  <c r="L129" i="63"/>
  <c r="V37" i="38"/>
  <c r="AA37" i="38" s="1"/>
  <c r="G106" i="63"/>
  <c r="L112" i="63"/>
  <c r="G57" i="25"/>
  <c r="Q126" i="63"/>
  <c r="S121" i="63"/>
  <c r="AC72" i="25"/>
  <c r="T54" i="38"/>
  <c r="G53" i="25"/>
  <c r="G50" i="25"/>
  <c r="G51" i="25"/>
  <c r="AE95" i="25"/>
  <c r="AG95" i="25" s="1"/>
  <c r="T51" i="38"/>
  <c r="O118" i="63"/>
  <c r="J118" i="63"/>
  <c r="M118" i="63"/>
  <c r="P118" i="63"/>
  <c r="K118" i="63"/>
  <c r="S112" i="63"/>
  <c r="I112" i="63"/>
  <c r="Q112" i="63"/>
  <c r="R112" i="63"/>
  <c r="M112" i="63"/>
  <c r="S125" i="63"/>
  <c r="Q125" i="63"/>
  <c r="H125" i="63"/>
  <c r="L125" i="63"/>
  <c r="R125" i="63"/>
  <c r="AC67" i="25"/>
  <c r="AQ73" i="34"/>
  <c r="AB67" i="25"/>
  <c r="R116" i="63"/>
  <c r="L116" i="63"/>
  <c r="M116" i="63"/>
  <c r="J116" i="63"/>
  <c r="H116" i="63"/>
  <c r="K116" i="63"/>
  <c r="I116" i="63"/>
  <c r="G116" i="63"/>
  <c r="N116" i="63"/>
  <c r="Q116" i="63"/>
  <c r="AG17" i="39"/>
  <c r="AG29" i="39"/>
  <c r="AG20" i="39"/>
  <c r="AG53" i="39"/>
  <c r="AG55" i="39"/>
  <c r="AG48" i="39"/>
  <c r="AG33" i="39"/>
  <c r="AG46" i="39"/>
  <c r="AG47" i="39"/>
  <c r="AG37" i="39"/>
  <c r="AG43" i="39"/>
  <c r="AG27" i="39"/>
  <c r="AG22" i="39"/>
  <c r="AG15" i="39"/>
  <c r="AG58" i="39"/>
  <c r="AG57" i="39"/>
  <c r="AG14" i="39"/>
  <c r="AG28" i="39"/>
  <c r="AB66" i="39"/>
  <c r="AG44" i="39"/>
  <c r="AG45" i="39"/>
  <c r="AG31" i="39"/>
  <c r="AG50" i="39"/>
  <c r="AG39" i="39"/>
  <c r="AG19" i="39"/>
  <c r="AE78" i="25"/>
  <c r="AG78" i="25" s="1"/>
  <c r="J51" i="25"/>
  <c r="AB76" i="25"/>
  <c r="AG21" i="39"/>
  <c r="AG18" i="39"/>
  <c r="X15" i="38"/>
  <c r="AG42" i="39"/>
  <c r="AG16" i="39"/>
  <c r="V17" i="38"/>
  <c r="Y5" i="38" s="1"/>
  <c r="AG34" i="39"/>
  <c r="O112" i="63"/>
  <c r="AG38" i="39"/>
  <c r="M125" i="63"/>
  <c r="AC79" i="25"/>
  <c r="AQ16" i="34"/>
  <c r="AB74" i="25"/>
  <c r="K127" i="63"/>
  <c r="M127" i="63"/>
  <c r="N127" i="63"/>
  <c r="G127" i="63"/>
  <c r="Q127" i="63"/>
  <c r="L127" i="63"/>
  <c r="S127" i="63"/>
  <c r="R101" i="63"/>
  <c r="O101" i="63"/>
  <c r="J101" i="63"/>
  <c r="L101" i="63"/>
  <c r="S101" i="63"/>
  <c r="K101" i="63"/>
  <c r="AC78" i="25"/>
  <c r="AQ84" i="34"/>
  <c r="AB78" i="25"/>
  <c r="AC82" i="25"/>
  <c r="AB82" i="25"/>
  <c r="AB20" i="38"/>
  <c r="V22" i="38"/>
  <c r="V24" i="38"/>
  <c r="AA24" i="38" s="1"/>
  <c r="AJ37" i="39"/>
  <c r="AC66" i="39"/>
  <c r="AB33" i="39"/>
  <c r="T48" i="38"/>
  <c r="AQ46" i="34"/>
  <c r="AE93" i="25"/>
  <c r="AG93" i="25" s="1"/>
  <c r="N103" i="63"/>
  <c r="AJ10" i="39"/>
  <c r="AH14" i="39" s="1"/>
  <c r="AK14" i="39" s="1"/>
  <c r="P103" i="63"/>
  <c r="L118" i="63"/>
  <c r="AG54" i="39"/>
  <c r="M129" i="63"/>
  <c r="Q129" i="63"/>
  <c r="M126" i="63"/>
  <c r="O116" i="63"/>
  <c r="G112" i="63"/>
  <c r="AC77" i="25"/>
  <c r="N112" i="63"/>
  <c r="M59" i="25"/>
  <c r="O125" i="63"/>
  <c r="P125" i="63"/>
  <c r="G56" i="25"/>
  <c r="J59" i="25"/>
  <c r="J56" i="25"/>
  <c r="J58" i="25"/>
  <c r="AC94" i="25"/>
  <c r="AQ100" i="34"/>
  <c r="K105" i="63"/>
  <c r="N105" i="63"/>
  <c r="O105" i="63"/>
  <c r="Q105" i="63"/>
  <c r="G105" i="63"/>
  <c r="P105" i="63"/>
  <c r="I105" i="63"/>
  <c r="S105" i="63"/>
  <c r="J105" i="63"/>
  <c r="AC69" i="25"/>
  <c r="AB69" i="25"/>
  <c r="AQ75" i="34"/>
  <c r="O131" i="63"/>
  <c r="R131" i="63"/>
  <c r="H131" i="63"/>
  <c r="L131" i="63"/>
  <c r="G131" i="63"/>
  <c r="M131" i="63"/>
  <c r="J131" i="63"/>
  <c r="S131" i="63"/>
  <c r="N131" i="63"/>
  <c r="K131" i="63"/>
  <c r="N106" i="63"/>
  <c r="K106" i="63"/>
  <c r="R106" i="63"/>
  <c r="H106" i="63"/>
  <c r="P106" i="63"/>
  <c r="J106" i="63"/>
  <c r="S106" i="63"/>
  <c r="O106" i="63"/>
  <c r="AB89" i="25"/>
  <c r="AQ95" i="34"/>
  <c r="AC75" i="25"/>
  <c r="AB75" i="25"/>
  <c r="AQ81" i="34"/>
  <c r="K110" i="63"/>
  <c r="L110" i="63"/>
  <c r="Q110" i="63"/>
  <c r="S110" i="63"/>
  <c r="J110" i="63"/>
  <c r="H110" i="63"/>
  <c r="P110" i="63"/>
  <c r="M110" i="63"/>
  <c r="P57" i="25"/>
  <c r="P59" i="25"/>
  <c r="AE74" i="25"/>
  <c r="AG74" i="25" s="1"/>
  <c r="AQ19" i="34"/>
  <c r="J50" i="25"/>
  <c r="AQ50" i="34"/>
  <c r="T52" i="38"/>
  <c r="AE50" i="38"/>
  <c r="AL51" i="38" s="1"/>
  <c r="AC50" i="38"/>
  <c r="AC35" i="38"/>
  <c r="AE35" i="38"/>
  <c r="AL36" i="38" s="1"/>
  <c r="AL40" i="38" s="1"/>
  <c r="AJ55" i="39"/>
  <c r="AB43" i="39"/>
  <c r="AE45" i="38"/>
  <c r="AL46" i="38" s="1"/>
  <c r="AL50" i="38" s="1"/>
  <c r="AC45" i="38"/>
  <c r="AQ41" i="34"/>
  <c r="AB81" i="25"/>
  <c r="AE66" i="39"/>
  <c r="AB80" i="25"/>
  <c r="AQ88" i="34"/>
  <c r="R110" i="63"/>
  <c r="Q122" i="63"/>
  <c r="P56" i="25"/>
  <c r="Q121" i="63"/>
  <c r="M122" i="63"/>
  <c r="AQ96" i="34"/>
  <c r="L111" i="63"/>
  <c r="L113" i="63"/>
  <c r="K111" i="63"/>
  <c r="K122" i="63"/>
  <c r="Q131" i="63"/>
  <c r="M56" i="25"/>
  <c r="H118" i="63"/>
  <c r="V39" i="38"/>
  <c r="U39" i="38" s="1"/>
  <c r="V38" i="38"/>
  <c r="AA38" i="38" s="1"/>
  <c r="V23" i="38"/>
  <c r="AA23" i="38" s="1"/>
  <c r="I103" i="63"/>
  <c r="K112" i="63"/>
  <c r="L106" i="63"/>
  <c r="S116" i="63"/>
  <c r="G52" i="25"/>
  <c r="I125" i="63"/>
  <c r="Z66" i="39"/>
  <c r="AB93" i="25"/>
  <c r="G125" i="63"/>
  <c r="J125" i="63"/>
  <c r="I110" i="63"/>
  <c r="AC98" i="25"/>
  <c r="AQ97" i="34"/>
  <c r="AC97" i="25"/>
  <c r="AQ99" i="34"/>
  <c r="AE79" i="25"/>
  <c r="AG79" i="25" s="1"/>
  <c r="O126" i="63"/>
  <c r="AB79" i="25"/>
  <c r="M101" i="63"/>
  <c r="Q101" i="63"/>
  <c r="I101" i="63"/>
  <c r="N101" i="63"/>
  <c r="M120" i="63"/>
  <c r="AQ15" i="34"/>
  <c r="G101" i="63"/>
  <c r="AH9" i="38"/>
  <c r="AL65" i="38" s="1"/>
  <c r="D13" i="25"/>
  <c r="J43" i="25" s="1"/>
  <c r="AA21" i="38"/>
  <c r="Y45" i="38"/>
  <c r="Z45" i="38"/>
  <c r="AJ85" i="39"/>
  <c r="AK85" i="39" s="1"/>
  <c r="AH31" i="39"/>
  <c r="AH30" i="39"/>
  <c r="AH32" i="39"/>
  <c r="AC54" i="38"/>
  <c r="AC53" i="38"/>
  <c r="U21" i="38"/>
  <c r="T21" i="38"/>
  <c r="AJ33" i="39"/>
  <c r="AK33" i="39"/>
  <c r="AV26" i="39"/>
  <c r="Z7" i="38" l="1"/>
  <c r="AL76" i="34" s="1"/>
  <c r="Z12" i="38"/>
  <c r="AL81" i="34" s="1"/>
  <c r="Y10" i="38"/>
  <c r="AK79" i="34" s="1"/>
  <c r="Z6" i="38"/>
  <c r="AL75" i="34" s="1"/>
  <c r="Z9" i="38"/>
  <c r="AL78" i="34" s="1"/>
  <c r="Y9" i="38"/>
  <c r="AK78" i="34" s="1"/>
  <c r="Y7" i="38"/>
  <c r="AK76" i="34" s="1"/>
  <c r="Z8" i="38"/>
  <c r="AL77" i="34" s="1"/>
  <c r="Z11" i="38"/>
  <c r="Z10" i="38"/>
  <c r="AL79" i="34" s="1"/>
  <c r="Z5" i="38"/>
  <c r="AL74" i="34" s="1"/>
  <c r="T26" i="38"/>
  <c r="U26" i="38"/>
  <c r="AH51" i="39"/>
  <c r="AK51" i="39" s="1"/>
  <c r="AU17" i="39"/>
  <c r="AJ84" i="39"/>
  <c r="AK84" i="39" s="1"/>
  <c r="AP84" i="39" s="1"/>
  <c r="AJ23" i="39"/>
  <c r="S28" i="39" s="1"/>
  <c r="AA26" i="38"/>
  <c r="AH24" i="39"/>
  <c r="AJ24" i="39" s="1"/>
  <c r="S27" i="39" s="1"/>
  <c r="AH50" i="39"/>
  <c r="AJ50" i="39" s="1"/>
  <c r="AH21" i="39"/>
  <c r="AK21" i="39" s="1"/>
  <c r="AH48" i="39"/>
  <c r="AK48" i="39" s="1"/>
  <c r="AH49" i="39"/>
  <c r="AK49" i="39" s="1"/>
  <c r="AH22" i="39"/>
  <c r="AK22" i="39" s="1"/>
  <c r="AH76" i="39"/>
  <c r="AK76" i="39" s="1"/>
  <c r="U29" i="38"/>
  <c r="U28" i="38"/>
  <c r="AA29" i="38"/>
  <c r="U33" i="38"/>
  <c r="AA28" i="38"/>
  <c r="AK77" i="39"/>
  <c r="T41" i="38"/>
  <c r="U27" i="38"/>
  <c r="T27" i="38"/>
  <c r="U19" i="38"/>
  <c r="T36" i="38"/>
  <c r="U44" i="38"/>
  <c r="T38" i="38"/>
  <c r="AJ14" i="39"/>
  <c r="I30" i="39" s="1"/>
  <c r="AA36" i="38"/>
  <c r="AH75" i="39"/>
  <c r="AJ75" i="39" s="1"/>
  <c r="Q56" i="39" s="1"/>
  <c r="AJ90" i="39"/>
  <c r="AK90" i="39" s="1"/>
  <c r="AP90" i="39" s="1"/>
  <c r="AJ77" i="39"/>
  <c r="S59" i="39" s="1"/>
  <c r="U41" i="38"/>
  <c r="AA33" i="38"/>
  <c r="AH13" i="39"/>
  <c r="AK13" i="39" s="1"/>
  <c r="AH68" i="39"/>
  <c r="AK68" i="39" s="1"/>
  <c r="AH67" i="39"/>
  <c r="AT62" i="39" s="1"/>
  <c r="AA34" i="38"/>
  <c r="U36" i="38"/>
  <c r="T39" i="38"/>
  <c r="U43" i="38"/>
  <c r="T22" i="38"/>
  <c r="T44" i="38"/>
  <c r="U42" i="38"/>
  <c r="T73" i="46"/>
  <c r="AJ83" i="39"/>
  <c r="AK83" i="39" s="1"/>
  <c r="AP83" i="39" s="1"/>
  <c r="AA31" i="38"/>
  <c r="U31" i="38"/>
  <c r="T37" i="38"/>
  <c r="AH15" i="39"/>
  <c r="AJ15" i="39" s="1"/>
  <c r="U37" i="38"/>
  <c r="S92" i="63"/>
  <c r="AU8" i="39"/>
  <c r="AH12" i="39"/>
  <c r="AK12" i="39" s="1"/>
  <c r="T74" i="46"/>
  <c r="Q92" i="63"/>
  <c r="T18" i="38"/>
  <c r="U32" i="38"/>
  <c r="AV62" i="39"/>
  <c r="U17" i="38"/>
  <c r="AJ89" i="39"/>
  <c r="AK89" i="39" s="1"/>
  <c r="AP89" i="39" s="1"/>
  <c r="G92" i="63"/>
  <c r="AH66" i="39"/>
  <c r="AJ66" i="39" s="1"/>
  <c r="I60" i="39" s="1"/>
  <c r="AA18" i="38"/>
  <c r="T32" i="38"/>
  <c r="T34" i="38"/>
  <c r="AK69" i="39"/>
  <c r="T43" i="38"/>
  <c r="T42" i="38"/>
  <c r="AH78" i="39"/>
  <c r="AJ78" i="39" s="1"/>
  <c r="AA17" i="38"/>
  <c r="AA32" i="38"/>
  <c r="K92" i="63"/>
  <c r="H92" i="63"/>
  <c r="N92" i="63"/>
  <c r="O92" i="63"/>
  <c r="L92" i="63"/>
  <c r="Y11" i="39"/>
  <c r="AD14" i="39" s="1"/>
  <c r="AD16" i="39" s="1"/>
  <c r="T75" i="46"/>
  <c r="I119" i="46" s="1"/>
  <c r="R92" i="63"/>
  <c r="U38" i="38"/>
  <c r="T17" i="38"/>
  <c r="I92" i="63"/>
  <c r="P92" i="63"/>
  <c r="J92" i="63"/>
  <c r="M92" i="63"/>
  <c r="U23" i="38"/>
  <c r="T72" i="46"/>
  <c r="H119" i="46" s="1"/>
  <c r="U16" i="38"/>
  <c r="AA22" i="38"/>
  <c r="AA19" i="38"/>
  <c r="U22" i="38"/>
  <c r="T16" i="38"/>
  <c r="AJ88" i="39"/>
  <c r="AK88" i="39" s="1"/>
  <c r="AH59" i="39"/>
  <c r="AE72" i="39" s="1"/>
  <c r="AE76" i="39" s="1"/>
  <c r="AB41" i="38" s="1"/>
  <c r="AH57" i="39"/>
  <c r="AE73" i="39" s="1"/>
  <c r="AE81" i="34" s="1"/>
  <c r="AH60" i="39"/>
  <c r="AE74" i="39" s="1"/>
  <c r="AE78" i="39" s="1"/>
  <c r="AB43" i="38" s="1"/>
  <c r="AH58" i="39"/>
  <c r="AE75" i="39" s="1"/>
  <c r="AE79" i="39" s="1"/>
  <c r="AB44" i="38" s="1"/>
  <c r="AJ86" i="39"/>
  <c r="AK86" i="39" s="1"/>
  <c r="AH42" i="39"/>
  <c r="AC73" i="39" s="1"/>
  <c r="AC77" i="39" s="1"/>
  <c r="AB32" i="38" s="1"/>
  <c r="AH39" i="39"/>
  <c r="AC74" i="39" s="1"/>
  <c r="AC78" i="39" s="1"/>
  <c r="AB33" i="38" s="1"/>
  <c r="AH40" i="39"/>
  <c r="AC72" i="39" s="1"/>
  <c r="AC81" i="34" s="1"/>
  <c r="AH41" i="39"/>
  <c r="AC75" i="39" s="1"/>
  <c r="AC79" i="39" s="1"/>
  <c r="AB34" i="38" s="1"/>
  <c r="AE15" i="38"/>
  <c r="AL16" i="38" s="1"/>
  <c r="AL20" i="38" s="1"/>
  <c r="AC15" i="38"/>
  <c r="AA16" i="38"/>
  <c r="AA39" i="38"/>
  <c r="T23" i="38"/>
  <c r="U24" i="38"/>
  <c r="T24" i="38"/>
  <c r="AE20" i="38"/>
  <c r="AL21" i="38" s="1"/>
  <c r="AL25" i="38" s="1"/>
  <c r="AC20" i="38"/>
  <c r="AL80" i="34"/>
  <c r="AK81" i="34"/>
  <c r="I36" i="39"/>
  <c r="G38" i="39"/>
  <c r="AC52" i="38"/>
  <c r="AC51" i="38"/>
  <c r="AF74" i="39"/>
  <c r="AF78" i="39" s="1"/>
  <c r="AB48" i="38" s="1"/>
  <c r="G57" i="39"/>
  <c r="I55" i="39"/>
  <c r="AF75" i="39"/>
  <c r="AF79" i="39" s="1"/>
  <c r="AB49" i="38" s="1"/>
  <c r="AC29" i="38"/>
  <c r="AC23" i="38"/>
  <c r="AC19" i="38"/>
  <c r="AG72" i="39"/>
  <c r="AG75" i="39"/>
  <c r="AG79" i="39" s="1"/>
  <c r="AB54" i="38" s="1"/>
  <c r="K53" i="38" s="1"/>
  <c r="AG73" i="39"/>
  <c r="AF73" i="39"/>
  <c r="AB74" i="39"/>
  <c r="AB78" i="39" s="1"/>
  <c r="AB28" i="38" s="1"/>
  <c r="AB73" i="39"/>
  <c r="AB75" i="39"/>
  <c r="AB79" i="39" s="1"/>
  <c r="AB29" i="38" s="1"/>
  <c r="AB72" i="39"/>
  <c r="AK74" i="34"/>
  <c r="AM74" i="34" s="1"/>
  <c r="AK32" i="39"/>
  <c r="AJ32" i="39"/>
  <c r="I37" i="39" s="1"/>
  <c r="AU26" i="39"/>
  <c r="AS26" i="39"/>
  <c r="AK30" i="39"/>
  <c r="AJ30" i="39"/>
  <c r="G37" i="39" s="1"/>
  <c r="AT26" i="39"/>
  <c r="AK31" i="39"/>
  <c r="AJ31" i="39"/>
  <c r="I38" i="39" s="1"/>
  <c r="AK77" i="34"/>
  <c r="AK80" i="34"/>
  <c r="AG74" i="39"/>
  <c r="AG78" i="39" s="1"/>
  <c r="AB53" i="38" s="1"/>
  <c r="K51" i="38" s="1"/>
  <c r="AF72" i="39"/>
  <c r="AC49" i="38"/>
  <c r="AC48" i="38"/>
  <c r="AC44" i="38"/>
  <c r="AC43" i="38"/>
  <c r="AC39" i="38"/>
  <c r="AC34" i="38"/>
  <c r="AC28" i="38"/>
  <c r="AC24" i="38"/>
  <c r="AK75" i="34"/>
  <c r="AO62" i="39"/>
  <c r="G39" i="39"/>
  <c r="AO26" i="39"/>
  <c r="AL85" i="39"/>
  <c r="AP85" i="39"/>
  <c r="AL87" i="39"/>
  <c r="AP87" i="39"/>
  <c r="Z25" i="38" l="1"/>
  <c r="Z35" i="38"/>
  <c r="AE143" i="34" s="1"/>
  <c r="Y35" i="38"/>
  <c r="AE145" i="34" s="1"/>
  <c r="Y25" i="38"/>
  <c r="AE141" i="34" s="1"/>
  <c r="Z15" i="38"/>
  <c r="Y15" i="38"/>
  <c r="AE140" i="34" s="1"/>
  <c r="AD72" i="39"/>
  <c r="AC80" i="34" s="1"/>
  <c r="AC79" i="34"/>
  <c r="K43" i="38"/>
  <c r="K41" i="38"/>
  <c r="AD75" i="39"/>
  <c r="AD79" i="39" s="1"/>
  <c r="AB39" i="38" s="1"/>
  <c r="D43" i="38" s="1"/>
  <c r="AE77" i="39"/>
  <c r="AB42" i="38" s="1"/>
  <c r="AK24" i="39"/>
  <c r="AD74" i="39"/>
  <c r="AD78" i="39" s="1"/>
  <c r="AB38" i="38" s="1"/>
  <c r="AD73" i="39"/>
  <c r="AD77" i="39" s="1"/>
  <c r="AB37" i="38" s="1"/>
  <c r="AA75" i="39"/>
  <c r="AA79" i="39" s="1"/>
  <c r="AB24" i="38" s="1"/>
  <c r="K23" i="38" s="1"/>
  <c r="AT17" i="39"/>
  <c r="AJ21" i="39"/>
  <c r="Q28" i="39" s="1"/>
  <c r="AV17" i="39"/>
  <c r="K33" i="38"/>
  <c r="AV44" i="39"/>
  <c r="AJ51" i="39"/>
  <c r="AE39" i="38" s="1"/>
  <c r="AK50" i="39"/>
  <c r="Z72" i="39"/>
  <c r="Z76" i="39" s="1"/>
  <c r="AB16" i="38" s="1"/>
  <c r="AA74" i="39"/>
  <c r="AA78" i="39" s="1"/>
  <c r="AB23" i="38" s="1"/>
  <c r="K21" i="38" s="1"/>
  <c r="AA73" i="39"/>
  <c r="AE74" i="34" s="1"/>
  <c r="AO74" i="34" s="1"/>
  <c r="AL84" i="39"/>
  <c r="AM84" i="39" s="1"/>
  <c r="AU44" i="39"/>
  <c r="S30" i="39"/>
  <c r="AC78" i="34"/>
  <c r="AN17" i="39"/>
  <c r="AT44" i="39"/>
  <c r="Q26" i="39"/>
  <c r="AS44" i="39"/>
  <c r="AC76" i="39"/>
  <c r="AB31" i="38" s="1"/>
  <c r="AJ49" i="39"/>
  <c r="G49" i="39" s="1"/>
  <c r="AJ48" i="39"/>
  <c r="I50" i="39" s="1"/>
  <c r="AA72" i="39"/>
  <c r="AC77" i="34" s="1"/>
  <c r="AM77" i="34" s="1"/>
  <c r="AC89" i="34" s="1"/>
  <c r="AG89" i="34" s="1"/>
  <c r="AS17" i="39"/>
  <c r="AT71" i="39"/>
  <c r="AJ76" i="39"/>
  <c r="S57" i="39" s="1"/>
  <c r="AJ22" i="39"/>
  <c r="AE22" i="38" s="1"/>
  <c r="AS71" i="39"/>
  <c r="Z73" i="39"/>
  <c r="Z77" i="39" s="1"/>
  <c r="AB17" i="38" s="1"/>
  <c r="Z74" i="39"/>
  <c r="Z75" i="39"/>
  <c r="Z79" i="39" s="1"/>
  <c r="AB19" i="38" s="1"/>
  <c r="D23" i="38" s="1"/>
  <c r="AK67" i="39"/>
  <c r="I27" i="39"/>
  <c r="AN8" i="39"/>
  <c r="S58" i="39"/>
  <c r="G26" i="39"/>
  <c r="AF18" i="38"/>
  <c r="AF16" i="38"/>
  <c r="Q58" i="39"/>
  <c r="AF29" i="38"/>
  <c r="AJ13" i="39"/>
  <c r="G30" i="39" s="1"/>
  <c r="AK78" i="39"/>
  <c r="AU62" i="39"/>
  <c r="AL71" i="39"/>
  <c r="AT8" i="39"/>
  <c r="AK75" i="39"/>
  <c r="S60" i="39"/>
  <c r="AL83" i="39"/>
  <c r="AM83" i="39" s="1"/>
  <c r="AJ68" i="39"/>
  <c r="G55" i="39" s="1"/>
  <c r="AL89" i="39"/>
  <c r="AM89" i="39" s="1"/>
  <c r="Q55" i="39"/>
  <c r="AN71" i="39"/>
  <c r="AJ67" i="39"/>
  <c r="G59" i="39" s="1"/>
  <c r="AL90" i="39"/>
  <c r="AQ90" i="39" s="1"/>
  <c r="AU90" i="39" s="1"/>
  <c r="AI75" i="39" s="1"/>
  <c r="AZ75" i="39" s="1"/>
  <c r="J119" i="46"/>
  <c r="AK15" i="39"/>
  <c r="AV8" i="39"/>
  <c r="AV71" i="39"/>
  <c r="AH16" i="38"/>
  <c r="AG32" i="38"/>
  <c r="AH22" i="38"/>
  <c r="AG23" i="38"/>
  <c r="T69" i="46"/>
  <c r="T71" i="46" s="1"/>
  <c r="AH18" i="38"/>
  <c r="AS62" i="39"/>
  <c r="AH17" i="38"/>
  <c r="AH26" i="38"/>
  <c r="AH29" i="38"/>
  <c r="AF31" i="38"/>
  <c r="AG18" i="38"/>
  <c r="AE23" i="38"/>
  <c r="AF23" i="38"/>
  <c r="AF21" i="38"/>
  <c r="AH19" i="38"/>
  <c r="AH28" i="38"/>
  <c r="AG31" i="38"/>
  <c r="AH23" i="38"/>
  <c r="AG22" i="38"/>
  <c r="AG17" i="38"/>
  <c r="AG19" i="38"/>
  <c r="AJ12" i="39"/>
  <c r="I29" i="39" s="1"/>
  <c r="AG16" i="38"/>
  <c r="AH37" i="38"/>
  <c r="AF26" i="38"/>
  <c r="AH24" i="38"/>
  <c r="AF24" i="38"/>
  <c r="AF28" i="38"/>
  <c r="AH31" i="38"/>
  <c r="AF27" i="38"/>
  <c r="AH21" i="38"/>
  <c r="AS8" i="39"/>
  <c r="AF22" i="38"/>
  <c r="AG28" i="38"/>
  <c r="AG24" i="38"/>
  <c r="AF17" i="38"/>
  <c r="AE18" i="38"/>
  <c r="AF19" i="38"/>
  <c r="AG29" i="38"/>
  <c r="AF33" i="38"/>
  <c r="AH27" i="38"/>
  <c r="AG26" i="38"/>
  <c r="AG21" i="38"/>
  <c r="AE29" i="38"/>
  <c r="AG27" i="38"/>
  <c r="AG36" i="38"/>
  <c r="AG38" i="38"/>
  <c r="AK66" i="39"/>
  <c r="AF36" i="38"/>
  <c r="AF48" i="38"/>
  <c r="AF42" i="38"/>
  <c r="AG51" i="38"/>
  <c r="AG47" i="38"/>
  <c r="AH44" i="38"/>
  <c r="AG49" i="38"/>
  <c r="AG48" i="38"/>
  <c r="AH53" i="38"/>
  <c r="AF43" i="38"/>
  <c r="AG54" i="38"/>
  <c r="AH49" i="38"/>
  <c r="AF49" i="38"/>
  <c r="AH46" i="38"/>
  <c r="AG43" i="38"/>
  <c r="AH32" i="38"/>
  <c r="AF32" i="38"/>
  <c r="AG33" i="38"/>
  <c r="AH33" i="38"/>
  <c r="AF52" i="38"/>
  <c r="AE51" i="38"/>
  <c r="AF41" i="38"/>
  <c r="AG37" i="38"/>
  <c r="AL86" i="39"/>
  <c r="AP86" i="39"/>
  <c r="AL88" i="39"/>
  <c r="AP88" i="39"/>
  <c r="AU35" i="39"/>
  <c r="AJ41" i="39"/>
  <c r="AE33" i="38" s="1"/>
  <c r="AK41" i="39"/>
  <c r="AK58" i="39"/>
  <c r="AT53" i="39"/>
  <c r="AJ58" i="39"/>
  <c r="AE42" i="38" s="1"/>
  <c r="AE49" i="38"/>
  <c r="AG52" i="38"/>
  <c r="AF39" i="38"/>
  <c r="AG42" i="38"/>
  <c r="AH47" i="38"/>
  <c r="AE53" i="38"/>
  <c r="AG53" i="38"/>
  <c r="AF53" i="38"/>
  <c r="AF51" i="38"/>
  <c r="AF47" i="38"/>
  <c r="AH52" i="38"/>
  <c r="AF37" i="38"/>
  <c r="AH54" i="38"/>
  <c r="AF34" i="38"/>
  <c r="AH36" i="38"/>
  <c r="AH41" i="38"/>
  <c r="AH42" i="38"/>
  <c r="AG41" i="38"/>
  <c r="AV35" i="39"/>
  <c r="AK42" i="39"/>
  <c r="AJ42" i="39"/>
  <c r="AE34" i="38" s="1"/>
  <c r="AU53" i="39"/>
  <c r="AJ59" i="39"/>
  <c r="AK59" i="39"/>
  <c r="AH39" i="38"/>
  <c r="AF38" i="38"/>
  <c r="AF54" i="38"/>
  <c r="AG44" i="38"/>
  <c r="AG39" i="38"/>
  <c r="AG46" i="38"/>
  <c r="AK40" i="39"/>
  <c r="AT35" i="39"/>
  <c r="AJ40" i="39"/>
  <c r="AV53" i="39"/>
  <c r="AJ60" i="39"/>
  <c r="AE44" i="38" s="1"/>
  <c r="AK60" i="39"/>
  <c r="AH51" i="38"/>
  <c r="AH48" i="38"/>
  <c r="AH38" i="38"/>
  <c r="AF44" i="38"/>
  <c r="AG34" i="38"/>
  <c r="AH34" i="38"/>
  <c r="AF46" i="38"/>
  <c r="AH43" i="38"/>
  <c r="AK39" i="39"/>
  <c r="AJ39" i="39"/>
  <c r="AE31" i="38" s="1"/>
  <c r="AS35" i="39"/>
  <c r="AK57" i="39"/>
  <c r="AS53" i="39"/>
  <c r="AJ57" i="39"/>
  <c r="D51" i="38"/>
  <c r="D53" i="38"/>
  <c r="D33" i="38"/>
  <c r="D31" i="38"/>
  <c r="AG81" i="34"/>
  <c r="AI80" i="34"/>
  <c r="AI81" i="34"/>
  <c r="AG80" i="34"/>
  <c r="AE144" i="34"/>
  <c r="AE142" i="34"/>
  <c r="AC76" i="34"/>
  <c r="AI74" i="34"/>
  <c r="AG75" i="34"/>
  <c r="AE75" i="34"/>
  <c r="AO75" i="34" s="1"/>
  <c r="AE87" i="34" s="1"/>
  <c r="AI87" i="34" s="1"/>
  <c r="AO87" i="34" s="1"/>
  <c r="AG77" i="34"/>
  <c r="AG74" i="34"/>
  <c r="AG78" i="34"/>
  <c r="AI79" i="34"/>
  <c r="AG79" i="34"/>
  <c r="AI78" i="34"/>
  <c r="AC18" i="38"/>
  <c r="AI77" i="34"/>
  <c r="AI76" i="34"/>
  <c r="AG76" i="34"/>
  <c r="AI75" i="34"/>
  <c r="AO81" i="34"/>
  <c r="AM81" i="34"/>
  <c r="AC93" i="34" s="1"/>
  <c r="AG93" i="34" s="1"/>
  <c r="AM93" i="34" s="1"/>
  <c r="AN44" i="39"/>
  <c r="I49" i="39"/>
  <c r="I28" i="39"/>
  <c r="G29" i="39"/>
  <c r="I26" i="39"/>
  <c r="AM80" i="34"/>
  <c r="AM76" i="34"/>
  <c r="AO80" i="34"/>
  <c r="AM78" i="34"/>
  <c r="AC47" i="38"/>
  <c r="AC46" i="38"/>
  <c r="AC36" i="38"/>
  <c r="AC16" i="38"/>
  <c r="AG77" i="39"/>
  <c r="AB52" i="38" s="1"/>
  <c r="K49" i="38" s="1"/>
  <c r="AF76" i="39"/>
  <c r="AB46" i="38" s="1"/>
  <c r="AM79" i="34"/>
  <c r="AC38" i="38"/>
  <c r="AF77" i="39"/>
  <c r="AB47" i="38" s="1"/>
  <c r="AG76" i="39"/>
  <c r="AB51" i="38" s="1"/>
  <c r="K47" i="38" s="1"/>
  <c r="Q57" i="39"/>
  <c r="Q60" i="39"/>
  <c r="S55" i="39"/>
  <c r="G56" i="39"/>
  <c r="G58" i="39"/>
  <c r="AC31" i="38"/>
  <c r="AC32" i="38"/>
  <c r="K29" i="38" s="1"/>
  <c r="AC17" i="38"/>
  <c r="I35" i="39"/>
  <c r="I40" i="39"/>
  <c r="G36" i="39"/>
  <c r="G35" i="39"/>
  <c r="AB77" i="39"/>
  <c r="AB27" i="38" s="1"/>
  <c r="AB76" i="39"/>
  <c r="AB26" i="38" s="1"/>
  <c r="O53" i="46"/>
  <c r="AN26" i="39"/>
  <c r="AE28" i="38"/>
  <c r="AE26" i="38"/>
  <c r="AL26" i="39"/>
  <c r="I39" i="39"/>
  <c r="AM26" i="39"/>
  <c r="G40" i="39"/>
  <c r="AE27" i="38"/>
  <c r="T110" i="46"/>
  <c r="T108" i="46"/>
  <c r="AC33" i="38"/>
  <c r="K31" i="38" s="1"/>
  <c r="S26" i="39"/>
  <c r="AE24" i="38"/>
  <c r="Q29" i="39"/>
  <c r="AO17" i="39"/>
  <c r="I48" i="39"/>
  <c r="G45" i="39"/>
  <c r="AE38" i="38"/>
  <c r="AE54" i="38"/>
  <c r="AO71" i="39"/>
  <c r="AE46" i="38"/>
  <c r="AL62" i="39"/>
  <c r="AE19" i="38"/>
  <c r="AO8" i="39"/>
  <c r="AU89" i="39"/>
  <c r="AM87" i="39"/>
  <c r="AQ87" i="39"/>
  <c r="AM85" i="39"/>
  <c r="AQ85" i="39"/>
  <c r="T82" i="46" l="1"/>
  <c r="AD76" i="39"/>
  <c r="AB36" i="38" s="1"/>
  <c r="D37" i="38" s="1"/>
  <c r="T83" i="46"/>
  <c r="T84" i="46"/>
  <c r="T59" i="38"/>
  <c r="T85" i="46"/>
  <c r="X57" i="38"/>
  <c r="Z60" i="38" s="1"/>
  <c r="AA59" i="38" s="1"/>
  <c r="O54" i="46" s="1"/>
  <c r="AE78" i="34"/>
  <c r="AO78" i="34" s="1"/>
  <c r="AE90" i="34" s="1"/>
  <c r="AI90" i="34" s="1"/>
  <c r="AO90" i="34" s="1"/>
  <c r="D41" i="38"/>
  <c r="AE76" i="34"/>
  <c r="AO76" i="34" s="1"/>
  <c r="AE88" i="34" s="1"/>
  <c r="AI88" i="34" s="1"/>
  <c r="AL88" i="34" s="1"/>
  <c r="AQ84" i="39"/>
  <c r="Q27" i="39"/>
  <c r="I46" i="39"/>
  <c r="AE36" i="38"/>
  <c r="G50" i="39"/>
  <c r="AA77" i="39"/>
  <c r="AB22" i="38" s="1"/>
  <c r="S56" i="39"/>
  <c r="Q25" i="39"/>
  <c r="AE21" i="38"/>
  <c r="AO44" i="39"/>
  <c r="I47" i="39"/>
  <c r="AL17" i="39"/>
  <c r="I45" i="39"/>
  <c r="AC75" i="34"/>
  <c r="AM75" i="34" s="1"/>
  <c r="AC87" i="34" s="1"/>
  <c r="AG87" i="34" s="1"/>
  <c r="AM87" i="34" s="1"/>
  <c r="AC17" i="34" s="1"/>
  <c r="G17" i="34" s="1"/>
  <c r="S29" i="39"/>
  <c r="AM44" i="39"/>
  <c r="Q59" i="39"/>
  <c r="G47" i="39"/>
  <c r="G48" i="39"/>
  <c r="AE37" i="38"/>
  <c r="AE79" i="34"/>
  <c r="AO79" i="34" s="1"/>
  <c r="AE91" i="34" s="1"/>
  <c r="AI91" i="34" s="1"/>
  <c r="AL91" i="34" s="1"/>
  <c r="K27" i="38"/>
  <c r="G46" i="39"/>
  <c r="AL44" i="39"/>
  <c r="AA76" i="39"/>
  <c r="AB21" i="38" s="1"/>
  <c r="Q30" i="39"/>
  <c r="AM71" i="39"/>
  <c r="S25" i="39"/>
  <c r="AE52" i="38"/>
  <c r="AM17" i="39"/>
  <c r="AC74" i="34"/>
  <c r="G28" i="39"/>
  <c r="Z78" i="39"/>
  <c r="AB18" i="38" s="1"/>
  <c r="D21" i="38" s="1"/>
  <c r="AE80" i="34"/>
  <c r="AE77" i="34"/>
  <c r="AO77" i="34" s="1"/>
  <c r="AE89" i="34" s="1"/>
  <c r="AI89" i="34" s="1"/>
  <c r="AL89" i="34" s="1"/>
  <c r="I25" i="39"/>
  <c r="AE17" i="38"/>
  <c r="AN62" i="39"/>
  <c r="AQ83" i="39"/>
  <c r="AM8" i="39"/>
  <c r="AQ89" i="39"/>
  <c r="I59" i="39"/>
  <c r="G25" i="39"/>
  <c r="I58" i="39"/>
  <c r="AE48" i="38"/>
  <c r="I56" i="39"/>
  <c r="AE47" i="38"/>
  <c r="AM90" i="39"/>
  <c r="AN90" i="39" s="1"/>
  <c r="AS90" i="39" s="1"/>
  <c r="I57" i="39"/>
  <c r="T70" i="46"/>
  <c r="T76" i="46" s="1"/>
  <c r="Z70" i="46" s="1"/>
  <c r="AM62" i="39"/>
  <c r="G27" i="39"/>
  <c r="AL8" i="39"/>
  <c r="AE16" i="38"/>
  <c r="AL53" i="39"/>
  <c r="Q48" i="39"/>
  <c r="S50" i="39"/>
  <c r="Q45" i="39"/>
  <c r="S48" i="39"/>
  <c r="S49" i="39"/>
  <c r="Q46" i="39"/>
  <c r="AN53" i="39"/>
  <c r="AE43" i="38"/>
  <c r="Q35" i="39"/>
  <c r="Q37" i="39"/>
  <c r="S40" i="39"/>
  <c r="AL35" i="39"/>
  <c r="Q49" i="39"/>
  <c r="AM53" i="39"/>
  <c r="S45" i="39"/>
  <c r="Q47" i="39"/>
  <c r="Q38" i="39"/>
  <c r="S35" i="39"/>
  <c r="Q39" i="39"/>
  <c r="AM35" i="39"/>
  <c r="AV88" i="39"/>
  <c r="AI58" i="39" s="1"/>
  <c r="AZ58" i="39" s="1"/>
  <c r="AM88" i="39"/>
  <c r="AQ88" i="39"/>
  <c r="AW88" i="39" s="1"/>
  <c r="AI59" i="39" s="1"/>
  <c r="AZ59" i="39" s="1"/>
  <c r="AE32" i="38"/>
  <c r="AX86" i="39"/>
  <c r="AI42" i="39" s="1"/>
  <c r="AZ42" i="39" s="1"/>
  <c r="AE41" i="38"/>
  <c r="Q50" i="39"/>
  <c r="S47" i="39"/>
  <c r="AO53" i="39"/>
  <c r="S46" i="39"/>
  <c r="S38" i="39"/>
  <c r="Q40" i="39"/>
  <c r="S36" i="39"/>
  <c r="AO35" i="39"/>
  <c r="Q36" i="39"/>
  <c r="AN35" i="39"/>
  <c r="S37" i="39"/>
  <c r="S39" i="39"/>
  <c r="AM86" i="39"/>
  <c r="AQ86" i="39"/>
  <c r="AV86" i="39" s="1"/>
  <c r="AI40" i="39" s="1"/>
  <c r="AZ40" i="39" s="1"/>
  <c r="D49" i="38"/>
  <c r="D47" i="38"/>
  <c r="D17" i="38"/>
  <c r="D19" i="38"/>
  <c r="AC86" i="34"/>
  <c r="AG86" i="34" s="1"/>
  <c r="AM86" i="34" s="1"/>
  <c r="AC15" i="34" s="1"/>
  <c r="G15" i="34" s="1"/>
  <c r="AC91" i="34"/>
  <c r="AG91" i="34" s="1"/>
  <c r="AM91" i="34" s="1"/>
  <c r="AC25" i="34" s="1"/>
  <c r="G25"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C92" i="34"/>
  <c r="AG92" i="34" s="1"/>
  <c r="AM92" i="34" s="1"/>
  <c r="AC29" i="34"/>
  <c r="AM89" i="34"/>
  <c r="AC21" i="34" s="1"/>
  <c r="G21" i="34" s="1"/>
  <c r="AE17" i="34"/>
  <c r="O17" i="34" s="1"/>
  <c r="T109" i="46"/>
  <c r="T105" i="46"/>
  <c r="X108" i="46" s="1"/>
  <c r="O59" i="46"/>
  <c r="AC37" i="38"/>
  <c r="D39" i="38" s="1"/>
  <c r="AC41" i="38"/>
  <c r="K37" i="38" s="1"/>
  <c r="AC42" i="38"/>
  <c r="K39" i="38" s="1"/>
  <c r="AC26" i="38"/>
  <c r="D27" i="38" s="1"/>
  <c r="AC27" i="38"/>
  <c r="D29" i="38" s="1"/>
  <c r="AC22" i="38"/>
  <c r="AC21" i="38"/>
  <c r="AI66" i="39"/>
  <c r="AV90" i="39"/>
  <c r="AI76" i="39" s="1"/>
  <c r="AZ76" i="39" s="1"/>
  <c r="AN85" i="39"/>
  <c r="AS85" i="39" s="1"/>
  <c r="AR85" i="39"/>
  <c r="AN87" i="39"/>
  <c r="AS87" i="39" s="1"/>
  <c r="AR87" i="39"/>
  <c r="AX87" i="39" s="1"/>
  <c r="AI51" i="39" s="1"/>
  <c r="AN84" i="39"/>
  <c r="AS84" i="39" s="1"/>
  <c r="AR84" i="39"/>
  <c r="AN89" i="39"/>
  <c r="AS89" i="39" s="1"/>
  <c r="AR89" i="39"/>
  <c r="AN83" i="39"/>
  <c r="AS83" i="39" s="1"/>
  <c r="AR83" i="39"/>
  <c r="AU83" i="39" s="1"/>
  <c r="AI12" i="39" s="1"/>
  <c r="AZ12" i="39" s="1"/>
  <c r="T79" i="46" l="1"/>
  <c r="T81" i="46" s="1"/>
  <c r="AO88" i="34"/>
  <c r="AE19" i="34" s="1"/>
  <c r="O19" i="34" s="1"/>
  <c r="K19" i="38"/>
  <c r="K17" i="38"/>
  <c r="AR90" i="39"/>
  <c r="AX90" i="39" s="1"/>
  <c r="AI78" i="39" s="1"/>
  <c r="AZ78" i="39" s="1"/>
  <c r="AN86" i="39"/>
  <c r="AS86" i="39" s="1"/>
  <c r="AR86" i="39"/>
  <c r="AW86" i="39" s="1"/>
  <c r="AI41" i="39" s="1"/>
  <c r="AZ41" i="39" s="1"/>
  <c r="AN88" i="39"/>
  <c r="AS88" i="39" s="1"/>
  <c r="AR88" i="39"/>
  <c r="AX88" i="39" s="1"/>
  <c r="AI60" i="39" s="1"/>
  <c r="AZ60" i="39" s="1"/>
  <c r="AI44" i="38" s="1"/>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87" i="39"/>
  <c r="AI50" i="39" s="1"/>
  <c r="AI43" i="38"/>
  <c r="AW89" i="39"/>
  <c r="AI68" i="39" s="1"/>
  <c r="AV84" i="39"/>
  <c r="AI22" i="39" s="1"/>
  <c r="AW84" i="39"/>
  <c r="AI23" i="39" s="1"/>
  <c r="AU87" i="39"/>
  <c r="AI48" i="39" s="1"/>
  <c r="AV89" i="39"/>
  <c r="AI67" i="39" s="1"/>
  <c r="AW85" i="39"/>
  <c r="AI32" i="39" s="1"/>
  <c r="K119" i="46"/>
  <c r="B131" i="46" s="1"/>
  <c r="T80" i="46"/>
  <c r="X107" i="46"/>
  <c r="T107" i="46" s="1"/>
  <c r="T106" i="46"/>
  <c r="AV85" i="39"/>
  <c r="AI31" i="39" s="1"/>
  <c r="AZ31" i="39" s="1"/>
  <c r="AW83" i="39"/>
  <c r="AI14" i="39" s="1"/>
  <c r="AI51" i="38"/>
  <c r="AI52" i="38"/>
  <c r="AV87" i="39"/>
  <c r="AX83" i="39"/>
  <c r="AX84" i="39"/>
  <c r="AX89" i="39"/>
  <c r="AX85" i="39"/>
  <c r="Q84" i="29"/>
  <c r="P94" i="41" s="1"/>
  <c r="Q83" i="29"/>
  <c r="P93" i="41" s="1"/>
  <c r="AW90" i="39" l="1"/>
  <c r="AI77" i="39" s="1"/>
  <c r="AZ77" i="39" s="1"/>
  <c r="AI53" i="38" s="1"/>
  <c r="AU86" i="39"/>
  <c r="AI39" i="39" s="1"/>
  <c r="AZ39" i="39" s="1"/>
  <c r="AI31" i="38" s="1"/>
  <c r="AU88" i="39"/>
  <c r="AI57" i="39" s="1"/>
  <c r="AZ57" i="39" s="1"/>
  <c r="AI41" i="38" s="1"/>
  <c r="AI17" i="38"/>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69" i="39"/>
  <c r="AI49" i="39"/>
  <c r="AI33" i="38"/>
  <c r="AI33" i="39"/>
  <c r="AI24" i="39"/>
  <c r="AI27" i="38"/>
  <c r="AI15" i="39"/>
  <c r="AI16" i="38"/>
  <c r="BA60" i="39" l="1"/>
  <c r="AD44" i="38" s="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<sst xmlns="http://schemas.openxmlformats.org/spreadsheetml/2006/main" count="3748" uniqueCount="2502">
  <si>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</si>
  <si>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</si>
  <si>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</si>
  <si>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</si>
  <si>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</si>
  <si>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</si>
  <si>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</si>
  <si>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</si>
  <si>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</si>
  <si>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</si>
  <si>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</si>
  <si>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</si>
  <si>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</si>
  <si>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</si>
  <si>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</si>
  <si>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</si>
  <si>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</si>
  <si>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</si>
  <si>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</si>
  <si>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</si>
  <si>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</si>
  <si>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</si>
  <si>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</si>
  <si>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</si>
  <si>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</si>
  <si>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</si>
  <si>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</si>
  <si>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</si>
  <si>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</si>
  <si>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</si>
  <si>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</si>
  <si>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</si>
  <si>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</si>
  <si>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</si>
  <si>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</si>
  <si>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</si>
  <si>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</si>
  <si>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</si>
  <si>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</si>
  <si>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</si>
  <si>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</si>
  <si>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</si>
  <si>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</si>
  <si>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</si>
  <si>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</si>
  <si>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</si>
  <si>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</si>
  <si>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</si>
  <si>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</si>
  <si>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</si>
  <si>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</si>
  <si>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</si>
  <si>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</si>
  <si>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</si>
  <si>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</si>
  <si>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</si>
  <si>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</si>
  <si>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</si>
  <si>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</si>
  <si>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</si>
  <si>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</si>
  <si>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</si>
  <si>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</si>
  <si>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</si>
  <si>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</si>
  <si>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</si>
  <si>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</si>
  <si>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</si>
  <si>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</si>
  <si>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</si>
  <si>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</si>
  <si>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</si>
  <si>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</si>
  <si>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</si>
  <si>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</si>
  <si>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</si>
  <si>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</si>
  <si>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</si>
  <si>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</si>
  <si>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</si>
  <si>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</si>
  <si>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</si>
  <si>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</si>
  <si>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</si>
  <si>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</si>
  <si>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</si>
  <si>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</si>
  <si>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</si>
  <si>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</si>
  <si>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</si>
  <si>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</si>
  <si>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</si>
  <si>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</si>
  <si>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</si>
  <si>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</si>
  <si>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</si>
  <si>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</si>
  <si>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</si>
  <si>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</si>
  <si>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</si>
  <si>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</si>
  <si>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</si>
  <si>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</si>
  <si>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</si>
  <si>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</si>
  <si>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</si>
  <si>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</si>
  <si>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</si>
  <si>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</si>
  <si>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</si>
  <si>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</si>
  <si>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</si>
  <si>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</si>
  <si>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</si>
  <si>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</si>
  <si>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</si>
  <si>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</si>
  <si>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</si>
  <si>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</si>
  <si>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</si>
  <si>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</si>
  <si>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</si>
  <si>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</si>
  <si>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</si>
  <si>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</si>
  <si>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</si>
  <si>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</si>
  <si>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</si>
  <si>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</si>
  <si>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</si>
  <si>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</si>
  <si>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</si>
  <si>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</si>
  <si>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</si>
  <si>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</si>
  <si>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</si>
  <si>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</si>
  <si>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</si>
  <si>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</si>
  <si>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</si>
  <si>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</si>
  <si>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</si>
  <si>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</si>
  <si>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</si>
  <si>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</si>
  <si>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</si>
  <si>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</si>
  <si>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</si>
  <si>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</si>
  <si>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</si>
  <si>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</si>
  <si>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</si>
  <si>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</si>
  <si>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</si>
  <si>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</si>
  <si>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</si>
  <si>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</si>
  <si>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</si>
  <si>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</si>
  <si>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</si>
  <si>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</si>
  <si>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</si>
  <si>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</si>
  <si>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</si>
  <si>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</si>
  <si>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</si>
  <si>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</si>
  <si>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</si>
  <si>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</si>
  <si>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</si>
  <si>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</si>
  <si>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</si>
  <si>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</si>
  <si>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</si>
  <si>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</si>
  <si>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</si>
  <si>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</si>
  <si>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</si>
  <si>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</si>
  <si>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</si>
  <si>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</si>
  <si>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</si>
  <si>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</si>
  <si>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</si>
  <si>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</si>
  <si>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</si>
  <si>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</si>
  <si>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</si>
  <si>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</si>
  <si>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</si>
  <si>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</si>
  <si>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</si>
  <si>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</si>
  <si>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</si>
  <si>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</si>
  <si>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</si>
  <si>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</si>
  <si>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</si>
  <si>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</si>
  <si>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</si>
  <si>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</si>
  <si>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</si>
  <si>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</si>
  <si>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</si>
  <si>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</si>
  <si>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</si>
  <si>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</si>
  <si>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</si>
  <si>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</si>
  <si>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</si>
  <si>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</si>
  <si>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</si>
  <si>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</si>
  <si>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</si>
  <si>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</si>
  <si>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</si>
  <si>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</si>
  <si>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</si>
  <si>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</si>
  <si>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</si>
  <si>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</si>
  <si>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</si>
  <si>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</si>
  <si>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</si>
  <si>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</si>
  <si>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</si>
  <si>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</si>
  <si>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</si>
  <si>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</si>
  <si>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</si>
  <si>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</si>
  <si>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</si>
  <si>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</si>
  <si>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</si>
  <si>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</si>
  <si>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</si>
  <si>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</si>
  <si>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</si>
  <si>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</si>
  <si>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</si>
  <si>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</si>
  <si>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</si>
  <si>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</si>
  <si>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</si>
  <si>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</si>
  <si>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</si>
  <si>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</si>
  <si>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</si>
  <si>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</si>
  <si>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</si>
  <si>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</si>
  <si>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</si>
  <si>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</si>
  <si>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</si>
  <si>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</si>
  <si>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</si>
  <si>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</si>
  <si>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</si>
  <si>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</si>
  <si>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</si>
  <si>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</si>
  <si>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</si>
  <si>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</si>
  <si>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</si>
  <si>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</si>
  <si>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</si>
  <si>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</si>
  <si>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</si>
  <si>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</si>
  <si>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</si>
  <si>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</si>
  <si>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</si>
  <si>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</si>
  <si>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</si>
  <si>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</si>
  <si>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</si>
  <si>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</si>
  <si>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</si>
  <si>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</si>
  <si>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</si>
  <si>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</si>
  <si>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</si>
  <si>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</si>
  <si>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</si>
  <si>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</si>
  <si>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</si>
  <si>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</si>
  <si>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</si>
  <si>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</si>
  <si>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</si>
  <si>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</si>
  <si>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</si>
  <si>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</si>
  <si>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</si>
  <si>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</si>
  <si>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</si>
  <si>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</si>
  <si>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</si>
  <si>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</si>
  <si>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</si>
  <si>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</si>
  <si>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</si>
  <si>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</si>
  <si>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</si>
  <si>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</si>
  <si>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</si>
  <si>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</si>
  <si>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</si>
  <si>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</si>
  <si>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</si>
  <si>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</si>
  <si>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</si>
  <si>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</si>
  <si>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</si>
  <si>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</si>
  <si>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</si>
  <si>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</si>
  <si>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</si>
  <si>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</si>
  <si>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</si>
  <si>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</si>
  <si>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</si>
  <si>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</si>
  <si>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</si>
  <si>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</si>
  <si>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</si>
  <si>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</si>
  <si>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</si>
  <si>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</si>
  <si>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</si>
  <si>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</si>
  <si>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</si>
  <si>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</si>
  <si>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</si>
  <si>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</si>
  <si>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</si>
  <si>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</si>
  <si>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</si>
  <si>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</si>
  <si>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</si>
  <si>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</si>
  <si>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</si>
  <si>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</si>
  <si>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</si>
  <si>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</si>
  <si>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</si>
  <si>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</si>
  <si>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</si>
  <si>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</si>
  <si>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</si>
  <si>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</si>
  <si>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</si>
  <si>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</si>
  <si>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</si>
  <si>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</si>
  <si>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</si>
  <si>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</si>
  <si>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</si>
  <si>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</si>
  <si>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</si>
  <si>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</si>
  <si>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</si>
  <si>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</si>
  <si>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</si>
  <si>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</si>
  <si>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</si>
  <si>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</si>
  <si>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</si>
  <si>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</si>
  <si>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</si>
  <si>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</si>
  <si>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</si>
  <si>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</si>
  <si>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</si>
  <si>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</si>
  <si>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</si>
  <si>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</si>
  <si>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</si>
  <si>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</si>
  <si>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</si>
  <si>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</si>
  <si>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</si>
  <si>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</si>
  <si>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</si>
  <si>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</si>
  <si>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</si>
  <si>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</si>
  <si>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</si>
  <si>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</si>
  <si>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</si>
  <si>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</si>
  <si>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</si>
  <si>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</si>
  <si>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</si>
  <si>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</si>
  <si>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</si>
  <si>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</si>
  <si>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</si>
  <si>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</si>
  <si>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</si>
  <si>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</si>
  <si>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</si>
  <si>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</si>
  <si>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</si>
  <si>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</si>
  <si>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</si>
  <si>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</si>
  <si>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</si>
  <si>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</si>
  <si>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</si>
  <si>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</si>
  <si>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</si>
  <si>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</si>
  <si>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</si>
  <si>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</si>
  <si>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</si>
  <si>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</si>
  <si>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</si>
  <si>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</si>
  <si>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</si>
  <si>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</si>
  <si>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</si>
  <si>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</si>
  <si>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</si>
  <si>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</si>
  <si>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</si>
  <si>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</si>
  <si>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</si>
  <si>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</si>
  <si>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</si>
  <si>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</si>
  <si>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</si>
  <si>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</si>
  <si>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</si>
  <si>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</si>
  <si>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</si>
  <si>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</si>
  <si>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</si>
  <si>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</si>
  <si>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</si>
  <si>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</si>
  <si>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</si>
  <si>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</si>
  <si>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</si>
  <si>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</si>
  <si>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</si>
  <si>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</si>
  <si>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</si>
  <si>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</si>
  <si>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</si>
  <si>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</si>
  <si>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</si>
  <si>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</si>
  <si>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</si>
  <si>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</si>
  <si>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</si>
  <si>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</si>
  <si>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</si>
  <si>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</si>
  <si>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</si>
  <si>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</si>
  <si>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</si>
  <si>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</si>
  <si>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</si>
  <si>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</si>
  <si>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</si>
  <si>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</si>
  <si>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</si>
  <si>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</si>
  <si>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</si>
  <si>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</si>
  <si>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</si>
  <si>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</si>
  <si>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</si>
  <si>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</si>
  <si>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</si>
  <si>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</si>
  <si>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</si>
  <si>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</si>
  <si>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</si>
  <si>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</si>
  <si>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</si>
  <si>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</si>
  <si>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</si>
  <si>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</si>
  <si>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</si>
  <si>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</si>
  <si>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</si>
  <si>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</si>
  <si>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</si>
  <si>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</si>
  <si>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</si>
  <si>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</si>
  <si>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</si>
  <si>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</si>
  <si>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</si>
  <si>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</si>
  <si>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</si>
  <si>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</si>
  <si>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</si>
  <si>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</si>
  <si>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</si>
  <si>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</si>
  <si>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</si>
  <si>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</si>
  <si>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</si>
  <si>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</si>
  <si>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</si>
  <si>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</si>
  <si>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</si>
  <si>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</si>
  <si>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</si>
  <si>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</si>
  <si>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</si>
  <si>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</si>
  <si>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</si>
  <si>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</si>
  <si>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</si>
  <si>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</si>
  <si>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</si>
  <si>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</si>
  <si>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</si>
  <si>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</si>
  <si>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</si>
  <si>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</si>
  <si>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</si>
  <si>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</si>
  <si>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</si>
  <si>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</si>
  <si>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</si>
  <si>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</si>
  <si>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</si>
  <si>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</si>
  <si>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</si>
  <si>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</si>
  <si>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</si>
  <si>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</si>
  <si>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</si>
  <si>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</si>
  <si>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</si>
  <si>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</si>
  <si>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</si>
  <si>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</si>
  <si>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</si>
  <si>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</si>
  <si>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</si>
  <si>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</si>
  <si>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</si>
  <si>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</si>
  <si>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</si>
  <si>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</si>
  <si>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</si>
  <si>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</si>
  <si>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</si>
  <si>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</si>
  <si>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</si>
  <si>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</si>
  <si>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</si>
  <si>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</si>
  <si>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</si>
  <si>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</si>
  <si>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</si>
  <si>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</si>
  <si>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</si>
  <si>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</si>
  <si>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</si>
  <si>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</si>
  <si>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</si>
  <si>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</si>
  <si>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</si>
  <si>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</si>
  <si>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</si>
  <si>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</si>
  <si>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</si>
  <si>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</si>
  <si>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</si>
  <si>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</si>
  <si>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</si>
  <si>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</si>
  <si>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</si>
  <si>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</si>
  <si>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</si>
  <si>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</si>
  <si>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</si>
  <si>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</si>
  <si>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</si>
  <si>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</si>
  <si>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</si>
  <si>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</si>
  <si>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</si>
  <si>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</si>
  <si>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</si>
  <si>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</si>
  <si>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</si>
  <si>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</si>
  <si>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</si>
  <si>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</si>
  <si>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</si>
  <si>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</si>
  <si>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</si>
  <si>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</si>
  <si>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</si>
  <si>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</si>
  <si>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</si>
  <si>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</si>
  <si>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</si>
  <si>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</si>
  <si>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</si>
  <si>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</si>
  <si>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</si>
  <si>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</si>
  <si>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</si>
  <si>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</si>
  <si>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</si>
  <si>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</si>
  <si>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</si>
  <si>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</si>
  <si>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</si>
  <si>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</si>
  <si>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</si>
  <si>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</si>
  <si>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</si>
  <si>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</si>
  <si>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</si>
  <si>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</si>
  <si>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</si>
  <si>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</si>
  <si>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</si>
  <si>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</si>
  <si>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</si>
  <si>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</si>
  <si>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</si>
  <si>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</si>
  <si>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</si>
  <si>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</si>
  <si>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</si>
  <si>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</si>
  <si>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</si>
  <si>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</si>
  <si>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</si>
  <si>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</si>
  <si>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</si>
  <si>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</si>
  <si>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</si>
  <si>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</si>
  <si>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</si>
  <si>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</si>
  <si>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</si>
  <si>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</si>
  <si>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</si>
  <si>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</si>
  <si>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</si>
  <si>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</si>
  <si>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</si>
  <si>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</si>
  <si>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</si>
  <si>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</si>
  <si>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</si>
  <si>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</si>
  <si>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</si>
  <si>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</si>
  <si>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</si>
  <si>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</si>
  <si>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</si>
  <si>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</si>
  <si>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</si>
  <si>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</si>
  <si>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</si>
  <si>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</si>
  <si>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</si>
  <si>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</si>
  <si>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</si>
  <si>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</si>
  <si>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</si>
  <si>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</si>
  <si>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</si>
  <si>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</si>
  <si>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</si>
  <si>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</si>
  <si>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</si>
  <si>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</si>
  <si>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</si>
  <si>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</si>
  <si>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</si>
  <si>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</si>
  <si>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</si>
  <si>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</si>
  <si>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</si>
  <si>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</si>
  <si>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</si>
  <si>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</si>
  <si>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</si>
  <si>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</si>
  <si>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</si>
  <si>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</si>
  <si>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</si>
  <si>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</si>
  <si>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</si>
  <si>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</si>
  <si>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</si>
  <si>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</si>
  <si>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</si>
  <si>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</si>
  <si>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</si>
  <si>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</si>
  <si>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</si>
  <si>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</si>
  <si>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</si>
  <si>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</si>
  <si>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</si>
  <si>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</si>
  <si>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</si>
  <si>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</si>
  <si>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</si>
  <si>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</si>
  <si>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</si>
  <si>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</si>
  <si>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</si>
  <si>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</si>
  <si>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</si>
  <si>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</si>
  <si>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</si>
  <si>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</si>
  <si>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</si>
  <si>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</si>
  <si>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</si>
  <si>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</si>
  <si>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</si>
  <si>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</si>
  <si>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</si>
  <si>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</si>
  <si>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</si>
  <si>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</si>
  <si>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</si>
  <si>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</si>
  <si>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</si>
  <si>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</si>
  <si>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</si>
  <si>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</si>
  <si>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</si>
  <si>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</si>
  <si>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</si>
  <si>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</si>
  <si>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</si>
  <si>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</si>
  <si>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</si>
  <si>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</si>
  <si>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</si>
  <si>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</si>
  <si>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</si>
  <si>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</si>
  <si>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</si>
  <si>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</si>
  <si>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</si>
  <si>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</si>
  <si>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</si>
  <si>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</si>
  <si>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</si>
  <si>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</si>
  <si>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</si>
  <si>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</si>
  <si>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</si>
  <si>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</si>
  <si>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</si>
  <si>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</si>
  <si>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</si>
  <si>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</si>
  <si>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</si>
  <si>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</si>
  <si>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</si>
  <si>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</si>
  <si>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</si>
  <si>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</si>
  <si>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</si>
  <si>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</si>
  <si>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</si>
  <si>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</si>
  <si>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</si>
  <si>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</si>
  <si>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</si>
  <si>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</si>
  <si>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</si>
  <si>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</si>
  <si>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</si>
  <si>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</si>
  <si>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</si>
  <si>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</si>
  <si>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</si>
  <si>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</si>
  <si>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</si>
  <si>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</si>
  <si>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</si>
  <si>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</si>
  <si>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</si>
  <si>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</si>
  <si>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</si>
  <si>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</si>
  <si>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</si>
  <si>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</si>
  <si>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</si>
  <si>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</si>
  <si>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</si>
  <si>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</si>
  <si>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</si>
  <si>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</si>
  <si>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</si>
  <si>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</si>
  <si>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</si>
  <si>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</si>
  <si>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</si>
  <si>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</si>
  <si>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</si>
  <si>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</si>
  <si>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</si>
  <si>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</si>
  <si>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</si>
  <si>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</si>
  <si>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</si>
  <si>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</si>
  <si>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</si>
  <si>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</si>
  <si>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</si>
  <si>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</si>
  <si>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</si>
  <si>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</si>
  <si>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</si>
  <si>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</si>
  <si>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</si>
  <si>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</si>
  <si>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</si>
  <si>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</si>
  <si>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</si>
  <si>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</si>
  <si>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</si>
  <si>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</si>
  <si>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</si>
  <si>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</si>
  <si>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</si>
  <si>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</si>
  <si>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</si>
  <si>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</si>
  <si>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</si>
  <si>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</si>
  <si>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</si>
  <si>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</si>
  <si>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</si>
  <si>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</si>
  <si>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</si>
  <si>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</si>
  <si>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</si>
  <si>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</si>
  <si>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</si>
  <si>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</si>
  <si>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</si>
  <si>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</si>
  <si>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</si>
  <si>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</si>
  <si>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</si>
  <si>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</si>
  <si>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</si>
  <si>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</si>
  <si>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</si>
  <si>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</si>
  <si>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</si>
  <si>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</si>
  <si>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</si>
  <si>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</si>
  <si>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</si>
  <si>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</si>
  <si>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</si>
  <si>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</si>
  <si>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</si>
  <si>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</si>
  <si>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</si>
  <si>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</si>
  <si>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</si>
  <si>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</si>
  <si>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</si>
  <si>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</si>
  <si>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</si>
  <si>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</si>
  <si>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</si>
  <si>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</si>
  <si>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</si>
  <si>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</si>
  <si>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</si>
  <si>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</si>
  <si>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</si>
  <si>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</si>
  <si>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</si>
  <si>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</si>
  <si>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</si>
  <si>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</si>
  <si>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</si>
  <si>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</si>
  <si>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</si>
  <si>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</si>
  <si>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</si>
  <si>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</si>
  <si>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</si>
  <si>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</si>
  <si>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</si>
  <si>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</si>
  <si>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</si>
  <si>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</si>
  <si>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</si>
  <si>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</si>
  <si>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</si>
  <si>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</si>
  <si>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</si>
  <si>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</si>
  <si>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</si>
  <si>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</si>
  <si>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</si>
  <si>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</si>
  <si>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</si>
  <si>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</si>
  <si>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</si>
  <si>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</si>
  <si>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</si>
  <si>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</si>
  <si>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</si>
  <si>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</si>
  <si>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</si>
  <si>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</si>
  <si>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</si>
  <si>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</si>
  <si>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</si>
  <si>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</si>
  <si>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</si>
  <si>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</si>
  <si>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</si>
  <si>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</si>
  <si>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</si>
  <si>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</si>
  <si>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</si>
  <si>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</si>
  <si>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</si>
  <si>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</si>
  <si>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</si>
  <si>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</si>
  <si>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</si>
  <si>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</si>
  <si>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</si>
  <si>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</si>
  <si>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</si>
  <si>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</si>
  <si>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</si>
  <si>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</si>
  <si>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</si>
  <si>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</si>
  <si>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</si>
  <si>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</si>
  <si>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</si>
  <si>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</si>
  <si>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</si>
  <si>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</si>
  <si>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</si>
  <si>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</si>
  <si>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</si>
  <si>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</si>
  <si>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</si>
  <si>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</si>
  <si>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</si>
  <si>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</si>
  <si>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</si>
  <si>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</si>
  <si>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</si>
  <si>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</si>
  <si>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</si>
  <si>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</si>
  <si>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</si>
  <si>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</si>
  <si>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</si>
  <si>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</si>
  <si>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</si>
  <si>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</si>
  <si>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</si>
  <si>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</si>
  <si>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</si>
  <si>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</si>
  <si>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</si>
  <si>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</si>
  <si>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</si>
  <si>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</si>
  <si>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</si>
  <si>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</si>
  <si>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</si>
  <si>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</si>
  <si>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</si>
  <si>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</si>
  <si>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</si>
  <si>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</si>
  <si>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</si>
  <si>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</si>
  <si>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</si>
  <si>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</si>
  <si>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</si>
  <si>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</si>
  <si>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</si>
  <si>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</si>
  <si>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</si>
  <si>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</si>
  <si>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</si>
  <si>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</si>
  <si>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</si>
  <si>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</si>
  <si>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</si>
  <si>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</si>
  <si>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</si>
  <si>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</si>
  <si>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</si>
  <si>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</si>
  <si>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</si>
  <si>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</si>
  <si>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</si>
  <si>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</si>
  <si>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</si>
  <si>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</si>
  <si>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</si>
  <si>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</si>
  <si>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</si>
  <si>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</si>
  <si>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</si>
  <si>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</si>
  <si>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</si>
  <si>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</si>
  <si>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</si>
  <si>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</si>
  <si>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</si>
  <si>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</si>
  <si>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</si>
  <si>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</si>
  <si>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</si>
  <si>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</si>
  <si>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</si>
  <si>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</si>
  <si>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</si>
  <si>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</si>
  <si>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</si>
  <si>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</si>
  <si>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</si>
  <si>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</si>
  <si>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</si>
  <si>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</si>
  <si>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</si>
  <si>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</si>
  <si>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</si>
  <si>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</si>
  <si>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</si>
  <si>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</si>
  <si>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</si>
  <si>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</si>
  <si>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</si>
  <si>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</si>
  <si>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</si>
  <si>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</si>
  <si>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</si>
  <si>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</si>
  <si>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</si>
  <si>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</si>
  <si>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</si>
  <si>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</si>
  <si>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</si>
  <si>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</si>
  <si>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</si>
  <si>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</si>
  <si>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</si>
  <si>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</si>
  <si>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</si>
  <si>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</si>
  <si>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</si>
  <si>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</si>
  <si>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</si>
  <si>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</si>
  <si>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</si>
  <si>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</si>
  <si>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</si>
  <si>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</si>
  <si>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</si>
  <si>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</si>
  <si>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</si>
  <si>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</si>
  <si>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</si>
  <si>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</si>
  <si>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</si>
  <si>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</si>
  <si>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</si>
  <si>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</si>
  <si>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</si>
  <si>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</si>
  <si>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</si>
  <si>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</si>
  <si>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</si>
  <si>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</si>
  <si>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</si>
  <si>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</si>
  <si>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</si>
  <si>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</si>
  <si>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</si>
  <si>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</si>
  <si>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</si>
  <si>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</si>
  <si>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</si>
  <si>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</si>
  <si>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</si>
  <si>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</si>
  <si>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</si>
  <si>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</si>
  <si>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</si>
  <si>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</si>
  <si>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</si>
  <si>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</si>
  <si>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</si>
  <si>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</si>
  <si>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</si>
  <si>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</si>
  <si>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</si>
  <si>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</si>
  <si>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</si>
  <si>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</si>
  <si>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</si>
  <si>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</si>
  <si>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</si>
  <si>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</si>
  <si>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</si>
  <si>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</si>
  <si>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</si>
  <si>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</si>
  <si>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</si>
  <si>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</si>
  <si>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</si>
  <si>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</si>
  <si>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</si>
  <si>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</si>
  <si>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</si>
  <si>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</si>
  <si>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</si>
  <si>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</si>
  <si>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</si>
  <si>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</si>
  <si>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</si>
  <si>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</si>
  <si>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</si>
  <si>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</si>
  <si>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</si>
  <si>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</si>
  <si>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</si>
  <si>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</si>
  <si>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</si>
  <si>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</si>
  <si>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</si>
  <si>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</si>
  <si>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</si>
  <si>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</si>
  <si>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</si>
  <si>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</si>
  <si>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</si>
  <si>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</si>
  <si>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</si>
  <si>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</si>
  <si>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</si>
  <si>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</si>
  <si>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</si>
  <si>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</si>
  <si>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</si>
  <si>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</si>
  <si>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</si>
  <si>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</si>
  <si>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</si>
  <si>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</si>
  <si>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</si>
  <si>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</si>
  <si>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</si>
  <si>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</si>
  <si>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</si>
  <si>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</si>
  <si>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</si>
  <si>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</si>
  <si>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</si>
  <si>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</si>
  <si>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</si>
  <si>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</si>
  <si>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</si>
  <si>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</si>
  <si>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</si>
  <si>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</si>
  <si>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</si>
  <si>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</si>
  <si>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</si>
  <si>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</si>
  <si>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</si>
  <si>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</si>
  <si>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</si>
  <si>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</si>
  <si>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</si>
  <si>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</si>
  <si>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</si>
  <si>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</si>
  <si>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</si>
  <si>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</si>
  <si>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</si>
  <si>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</si>
  <si>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</si>
  <si>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</si>
  <si>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</si>
  <si>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</si>
  <si>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</si>
  <si>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</si>
  <si>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</si>
  <si>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</si>
  <si>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</si>
  <si>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</si>
  <si>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</si>
  <si>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</si>
  <si>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</si>
  <si>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</si>
  <si>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</si>
  <si>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</si>
  <si>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</si>
  <si>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</si>
  <si>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</si>
  <si>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</si>
  <si>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</si>
  <si>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</si>
  <si>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</si>
  <si>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</si>
  <si>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</si>
  <si>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</si>
  <si>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</si>
  <si>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</si>
  <si>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</si>
  <si>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</si>
  <si>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</si>
  <si>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</si>
  <si>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</si>
  <si>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</si>
  <si>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</si>
  <si>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</si>
  <si>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</si>
  <si>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</si>
  <si>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</si>
  <si>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</si>
  <si>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</si>
  <si>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</si>
  <si>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</si>
  <si>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</si>
  <si>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</si>
  <si>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</si>
  <si>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</si>
  <si>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</si>
  <si>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</si>
  <si>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</si>
  <si>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</si>
  <si>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</si>
  <si>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</si>
  <si>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</si>
  <si>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</si>
  <si>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</si>
  <si>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</si>
  <si>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</si>
  <si>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</si>
  <si>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</si>
  <si>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</si>
  <si>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</si>
  <si>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</si>
  <si>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</si>
  <si>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</si>
  <si>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</si>
  <si>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</si>
  <si>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</si>
  <si>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</si>
  <si>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</si>
  <si>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</si>
  <si>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</si>
  <si>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</si>
  <si>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</si>
  <si>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</si>
  <si>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</si>
  <si>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</si>
  <si>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</si>
  <si>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</si>
  <si>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</si>
  <si>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</si>
  <si>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</si>
  <si>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</si>
  <si>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</si>
  <si>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</si>
  <si>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</si>
  <si>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</si>
  <si>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</si>
  <si>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</si>
  <si>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</si>
  <si>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</si>
  <si>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</si>
  <si>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</si>
  <si>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</si>
  <si>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</si>
  <si>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</si>
  <si>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</si>
  <si>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</si>
  <si>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</si>
  <si>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</si>
  <si>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</si>
  <si>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</si>
  <si>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</si>
  <si>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</si>
  <si>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</si>
  <si>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</si>
  <si>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</si>
  <si>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</si>
  <si>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</si>
  <si>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</si>
  <si>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</si>
  <si>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</si>
  <si>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</si>
  <si>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</si>
  <si>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</si>
  <si>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</si>
  <si>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</si>
  <si>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</si>
  <si>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</si>
  <si>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</si>
  <si>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</si>
  <si>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</si>
  <si>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</si>
  <si>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</si>
  <si>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</si>
  <si>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</si>
  <si>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</si>
  <si>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</si>
  <si>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</si>
  <si>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</si>
  <si>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</si>
  <si>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</si>
  <si>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</si>
  <si>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</si>
  <si>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</si>
  <si>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</si>
  <si>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</si>
  <si>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</si>
  <si>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</si>
  <si>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</si>
  <si>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</si>
  <si>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</si>
  <si>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</si>
  <si>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</si>
  <si>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</si>
  <si>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</si>
  <si>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</si>
  <si>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</si>
  <si>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</si>
  <si>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</si>
  <si>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</si>
  <si>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</si>
  <si>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</si>
  <si>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</si>
  <si>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</si>
  <si>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</si>
  <si>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</si>
  <si>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</si>
  <si>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</si>
  <si>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</si>
  <si>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</si>
  <si>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</si>
  <si>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</si>
  <si>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</si>
  <si>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</si>
  <si>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</si>
  <si>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</si>
  <si>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</si>
  <si>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</si>
  <si>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</si>
  <si>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</si>
  <si>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</si>
  <si>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</si>
  <si>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</si>
  <si>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</si>
  <si>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</si>
  <si>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</si>
  <si>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</si>
  <si>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</si>
  <si>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</si>
  <si>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</si>
  <si>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</si>
  <si>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</si>
  <si>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</si>
  <si>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</si>
  <si>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</si>
  <si>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</si>
  <si>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</si>
  <si>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</si>
  <si>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</si>
  <si>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</si>
  <si>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</si>
  <si>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</si>
  <si>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</si>
  <si>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</si>
  <si>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</si>
  <si>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</si>
  <si>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</si>
  <si>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</si>
  <si>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</si>
  <si>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</si>
  <si>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</si>
  <si>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</si>
  <si>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</si>
  <si>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</si>
  <si>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</si>
  <si>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</si>
  <si>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</si>
  <si>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</si>
  <si>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</si>
  <si>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</si>
  <si>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</si>
  <si>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</si>
  <si>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</si>
  <si>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</si>
  <si>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</si>
  <si>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</si>
  <si>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</si>
  <si>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</si>
  <si>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</si>
  <si>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</si>
  <si>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</si>
  <si>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</si>
  <si>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</si>
  <si>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</si>
  <si>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</si>
  <si>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</si>
  <si>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</si>
  <si>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</si>
  <si>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</si>
  <si>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</si>
  <si>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</si>
  <si>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</si>
  <si>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</si>
  <si>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</si>
  <si>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</si>
  <si>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</si>
  <si>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</si>
  <si>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</si>
  <si>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</si>
  <si>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</si>
  <si>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</si>
  <si>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</si>
  <si>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</si>
  <si>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</si>
  <si>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</si>
  <si>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</si>
  <si>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</si>
  <si>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</si>
  <si>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</si>
  <si>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</si>
  <si>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</si>
  <si>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</si>
  <si>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</si>
  <si>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</si>
  <si>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</si>
  <si>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</si>
  <si>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</si>
  <si>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</si>
  <si>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</si>
  <si>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</si>
  <si>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</si>
  <si>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</si>
  <si>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</si>
  <si>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</si>
  <si>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</si>
  <si>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</si>
  <si>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</si>
  <si>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</si>
  <si>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</si>
  <si>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</si>
  <si>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</si>
  <si>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</si>
  <si>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</si>
  <si>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</si>
  <si>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</si>
  <si>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</si>
  <si>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</si>
  <si>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</si>
  <si>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</si>
  <si>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</si>
  <si>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</si>
  <si>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</si>
  <si>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</si>
  <si>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</si>
  <si>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</si>
  <si>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</si>
  <si>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</si>
  <si>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</si>
  <si>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</si>
  <si>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</si>
  <si>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</si>
  <si>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</si>
  <si>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</si>
  <si>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</si>
  <si>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</si>
  <si>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</si>
  <si>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</si>
  <si>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</si>
  <si>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</si>
  <si>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</si>
  <si>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</si>
  <si>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</si>
  <si>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</si>
  <si>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</si>
  <si>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</si>
  <si>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</si>
  <si>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</si>
  <si>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</si>
  <si>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</si>
  <si>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</si>
  <si>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</si>
  <si>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</si>
  <si>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</si>
  <si>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</si>
  <si>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</si>
  <si>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</si>
  <si>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</si>
  <si>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</si>
  <si>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</si>
  <si>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</si>
  <si>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</si>
  <si>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</si>
  <si>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</si>
  <si>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</si>
  <si>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</si>
  <si>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</si>
  <si>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</si>
  <si>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</si>
  <si>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</si>
  <si>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</si>
  <si>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</si>
  <si>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</si>
  <si>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</si>
  <si>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</si>
  <si>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</si>
  <si>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</si>
  <si>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</si>
  <si>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</si>
  <si>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</si>
  <si>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</si>
  <si>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</si>
  <si>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</si>
  <si>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</si>
  <si>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</si>
  <si>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</si>
  <si>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</si>
  <si>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</si>
  <si>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</si>
  <si>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</si>
  <si>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</si>
  <si>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</si>
  <si>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</si>
  <si>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</si>
  <si>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</si>
  <si>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</si>
  <si>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</si>
  <si>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</si>
  <si>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</si>
  <si>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</si>
  <si>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</si>
  <si>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</si>
  <si>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</si>
  <si>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</si>
  <si>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</si>
  <si>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</si>
  <si>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</si>
  <si>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</si>
  <si>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</si>
  <si>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</si>
  <si>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</si>
  <si>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</si>
  <si>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</si>
  <si>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</si>
  <si>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</si>
  <si>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</si>
  <si>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</si>
  <si>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</si>
  <si>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</si>
  <si>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</si>
  <si>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</si>
  <si>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</si>
  <si>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</si>
  <si>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</si>
  <si>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</si>
  <si>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</si>
  <si>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</si>
  <si>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</si>
  <si>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</si>
  <si>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</si>
  <si>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</si>
  <si>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</si>
  <si>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</si>
  <si>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</si>
  <si>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</si>
  <si>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</si>
  <si>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</si>
  <si>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</si>
  <si>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</si>
  <si>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</si>
  <si>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</si>
  <si>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</si>
  <si>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</si>
  <si>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</si>
  <si>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</si>
  <si>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</si>
  <si>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</si>
  <si>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</si>
  <si>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</si>
  <si>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</si>
  <si>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</si>
  <si>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</si>
  <si>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</si>
  <si>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</si>
  <si>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</si>
  <si>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</si>
  <si>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</si>
  <si>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</si>
  <si>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</si>
  <si>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</si>
  <si>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</si>
  <si>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</si>
  <si>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</si>
  <si>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</si>
  <si>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</si>
  <si>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</si>
  <si>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</si>
  <si>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</si>
  <si>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</si>
  <si>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</si>
  <si>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</si>
  <si>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</si>
  <si>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</si>
  <si>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</si>
  <si>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</si>
  <si>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</si>
  <si>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</si>
  <si>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</si>
  <si>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</si>
  <si>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</si>
  <si>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</si>
  <si>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</si>
  <si>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</si>
  <si>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</si>
  <si>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</si>
  <si>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</si>
  <si>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</si>
  <si>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</si>
  <si>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</si>
  <si>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</si>
  <si>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</si>
  <si>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</si>
  <si>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</si>
  <si>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</si>
  <si>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</si>
  <si>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</si>
  <si>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</si>
  <si>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</si>
  <si>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</si>
  <si>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</si>
  <si>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</si>
  <si>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</si>
  <si>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</si>
  <si>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</si>
  <si>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</si>
  <si>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</si>
  <si>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</si>
  <si>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</si>
  <si>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</si>
  <si>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</si>
  <si>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</si>
  <si>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</si>
  <si>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</si>
  <si>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</si>
  <si>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</si>
  <si>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</si>
  <si>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</si>
  <si>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</si>
  <si>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</si>
  <si>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</si>
  <si>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</si>
  <si>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</si>
  <si>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</si>
  <si>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</si>
  <si>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</si>
  <si>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</si>
  <si>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</si>
  <si>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</si>
  <si>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</si>
  <si>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</si>
  <si>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</si>
  <si>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</si>
  <si>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</si>
  <si>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</si>
  <si>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</si>
  <si>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</si>
  <si>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</si>
  <si>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</si>
  <si>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</si>
  <si>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</si>
  <si>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</si>
  <si>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</si>
  <si>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</si>
  <si>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</si>
  <si>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</si>
  <si>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</si>
  <si>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</si>
  <si>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</si>
  <si>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</si>
  <si>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</si>
  <si>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</si>
  <si>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</si>
  <si>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</si>
  <si>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</si>
  <si>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</si>
  <si>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</si>
  <si>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</si>
  <si>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</si>
  <si>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</si>
  <si>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</si>
  <si>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</si>
  <si>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</si>
  <si>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</si>
  <si>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</si>
  <si>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</si>
  <si>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</si>
  <si>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</si>
  <si>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</si>
  <si>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</si>
  <si>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</si>
  <si>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</si>
  <si>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</si>
  <si>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</si>
  <si>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</si>
  <si>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</si>
  <si>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</si>
  <si>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</si>
  <si>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</si>
  <si>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</si>
  <si>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</si>
  <si>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</si>
  <si>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</si>
  <si>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</si>
  <si>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</si>
  <si>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</si>
  <si>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</si>
  <si>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</si>
  <si>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</si>
  <si>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</si>
  <si>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</si>
  <si>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</si>
  <si>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</si>
  <si>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</si>
  <si>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</si>
  <si>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</si>
  <si>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</si>
  <si>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</si>
  <si>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</si>
  <si>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</si>
  <si>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</si>
  <si>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</si>
  <si>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</si>
  <si>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</si>
  <si>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</si>
  <si>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</si>
  <si>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</si>
  <si>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</si>
  <si>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</si>
  <si>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</si>
  <si>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</si>
  <si>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</si>
  <si>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</si>
  <si>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</si>
  <si>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</si>
  <si>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</si>
  <si>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</si>
  <si>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</si>
  <si>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</si>
  <si>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</si>
  <si>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</si>
  <si>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</si>
  <si>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</si>
  <si>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</si>
  <si>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</si>
  <si>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</si>
  <si>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</si>
  <si>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</si>
  <si>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</si>
  <si>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</si>
  <si>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</si>
  <si>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</si>
  <si>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</si>
  <si>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</si>
  <si>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</si>
  <si>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</si>
  <si>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</si>
  <si>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</si>
  <si>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</si>
  <si>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</si>
  <si>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</si>
  <si>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</si>
  <si>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</si>
  <si>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</si>
  <si>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</si>
  <si>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</si>
  <si>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</si>
  <si>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</si>
  <si>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</si>
  <si>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</si>
  <si>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</si>
  <si>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</si>
  <si>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</si>
  <si>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</si>
  <si>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</si>
  <si>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</si>
  <si>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</si>
  <si>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</si>
  <si>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</si>
  <si>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</si>
  <si>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</si>
  <si>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</si>
  <si>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</si>
  <si>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</si>
  <si>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</si>
  <si>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</si>
  <si>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</si>
  <si>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</si>
  <si>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</si>
  <si>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</si>
  <si>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</si>
  <si>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</si>
  <si>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</si>
  <si>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</si>
  <si>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</si>
  <si>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</si>
  <si>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</si>
  <si>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</si>
  <si>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</si>
  <si>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</si>
  <si>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</si>
  <si>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</si>
  <si>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</si>
  <si>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</si>
  <si>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</si>
  <si>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</si>
  <si>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</si>
  <si>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</si>
  <si>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</si>
  <si>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</si>
  <si>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</si>
  <si>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</si>
  <si>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</si>
  <si>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</si>
  <si>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</si>
  <si>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</si>
  <si>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</si>
  <si>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</si>
  <si>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</si>
  <si>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</si>
  <si>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</si>
  <si>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</si>
  <si>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</si>
  <si>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</si>
  <si>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</si>
  <si>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</si>
  <si>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</si>
  <si>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</si>
  <si>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</si>
  <si>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</si>
  <si>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</si>
  <si>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</si>
  <si>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</si>
  <si>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</si>
  <si>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</si>
  <si>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</si>
  <si>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</si>
  <si>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</si>
  <si>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</si>
  <si>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</si>
  <si>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</si>
  <si>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</si>
  <si>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</si>
  <si>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</si>
  <si>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</si>
  <si>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</si>
  <si>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</si>
  <si>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</si>
  <si>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</si>
  <si>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</si>
  <si>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</si>
  <si>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</si>
  <si>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</si>
  <si>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</si>
  <si>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</si>
  <si>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</si>
  <si>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</si>
  <si>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</si>
  <si>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</si>
  <si>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</si>
  <si>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</si>
  <si>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</si>
  <si>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</si>
  <si>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</si>
  <si>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</si>
  <si>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</si>
  <si>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</si>
  <si>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</si>
  <si>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</si>
  <si>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</si>
  <si>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</si>
  <si>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</si>
  <si>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</si>
  <si>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</si>
  <si>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</si>
  <si>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</si>
  <si>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</si>
  <si>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</si>
  <si>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</si>
  <si>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</si>
  <si>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</si>
  <si>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</si>
  <si>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</si>
  <si>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</si>
  <si>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</si>
  <si>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</si>
  <si>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</si>
  <si>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</si>
  <si>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</si>
  <si>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</si>
  <si>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</si>
  <si>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</si>
  <si>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</si>
  <si>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</si>
  <si>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</si>
  <si>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</si>
  <si>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</si>
  <si>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</si>
  <si>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</si>
  <si>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</si>
  <si>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</si>
  <si>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</si>
  <si>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</si>
  <si>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</si>
  <si>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</si>
  <si>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</si>
  <si>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</si>
  <si>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</si>
  <si>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</si>
  <si>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</si>
  <si>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</si>
  <si>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</si>
  <si>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</si>
  <si>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</si>
  <si>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</si>
  <si>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</si>
  <si>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</si>
  <si>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</si>
  <si>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</si>
  <si>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</si>
  <si>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</si>
  <si>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</si>
  <si>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</si>
  <si>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</si>
  <si>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</si>
  <si>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</si>
  <si>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</si>
  <si>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</si>
  <si>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</si>
  <si>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</si>
  <si>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</si>
  <si>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</si>
  <si>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</si>
  <si>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</si>
  <si>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</si>
  <si>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</si>
  <si>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</si>
  <si>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</si>
  <si>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</si>
  <si>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</si>
  <si>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</si>
  <si>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</si>
  <si>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</si>
  <si>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</si>
  <si>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</si>
  <si>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</si>
  <si>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</si>
  <si>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</si>
  <si>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</si>
  <si>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</si>
  <si>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</si>
  <si>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</si>
  <si>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</si>
  <si>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</si>
  <si>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</si>
  <si>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</si>
  <si>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</si>
  <si>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</si>
  <si>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</si>
  <si>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</si>
  <si>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</si>
  <si>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</si>
  <si>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</si>
  <si>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</si>
  <si>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</si>
  <si>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</si>
  <si>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</si>
  <si>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</si>
  <si>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</si>
  <si>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</si>
  <si>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</si>
  <si>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</si>
  <si>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</si>
  <si>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</si>
  <si>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</si>
  <si>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</si>
  <si>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</si>
  <si>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</si>
  <si>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</si>
  <si>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</si>
  <si>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</si>
  <si>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</si>
  <si>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</si>
  <si>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</si>
  <si>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</si>
  <si>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</si>
  <si>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</si>
  <si>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</si>
  <si>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</si>
  <si>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</si>
  <si>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</si>
  <si>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</si>
  <si>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</si>
  <si>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</si>
  <si>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</si>
  <si>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</si>
  <si>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</si>
  <si>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</si>
  <si>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</si>
  <si>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</si>
  <si>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</si>
  <si>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</si>
  <si>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</si>
  <si>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</si>
  <si>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</si>
  <si>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</si>
  <si>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</si>
  <si>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</si>
  <si>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</si>
  <si>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</si>
  <si>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</si>
  <si>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</si>
  <si>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</si>
  <si>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</si>
  <si>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</si>
  <si>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</si>
  <si>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</si>
  <si>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</si>
  <si>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</si>
  <si>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</si>
  <si>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</si>
  <si>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</si>
  <si>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</si>
  <si>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</si>
  <si>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</si>
  <si>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</si>
  <si>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</si>
  <si>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</si>
  <si>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</si>
  <si>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</si>
  <si>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</si>
  <si>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</si>
  <si>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</si>
  <si>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</si>
  <si>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</si>
  <si>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</si>
  <si>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</si>
  <si>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</si>
  <si>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</si>
  <si>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</si>
  <si>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</si>
  <si>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</si>
  <si>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</si>
  <si>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</si>
  <si>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</si>
  <si>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</si>
  <si>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</si>
  <si>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</si>
  <si>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</si>
  <si>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</si>
  <si>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</si>
  <si>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</si>
  <si>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</si>
  <si>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</si>
  <si>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</si>
  <si>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</si>
  <si>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</si>
  <si>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</si>
  <si>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</si>
  <si>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</si>
  <si>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</si>
  <si>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</si>
  <si>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</si>
  <si>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</si>
  <si>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</si>
  <si>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</si>
  <si>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</si>
  <si>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</si>
  <si>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</si>
  <si>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</si>
  <si>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</si>
  <si>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</si>
  <si>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</si>
  <si>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</si>
  <si>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</si>
  <si>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</si>
  <si>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</si>
  <si>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</si>
  <si>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</si>
  <si>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</si>
  <si>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</si>
  <si>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</si>
  <si>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</si>
  <si>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</si>
  <si>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</si>
  <si>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</si>
  <si>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</si>
  <si>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</si>
  <si>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</si>
  <si>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</si>
  <si>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</si>
  <si>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</si>
  <si>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</si>
  <si>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</si>
  <si>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</si>
  <si>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</si>
  <si>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</si>
  <si>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</si>
  <si>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</si>
  <si>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</si>
  <si>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</si>
  <si>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</si>
  <si>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</si>
  <si>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</si>
  <si>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</si>
  <si>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</si>
  <si>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</si>
  <si>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</si>
  <si>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</si>
  <si>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</si>
  <si>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</si>
  <si>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</si>
  <si>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</si>
  <si>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</si>
  <si>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</si>
  <si>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</si>
  <si>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</si>
  <si>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</si>
  <si>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</si>
  <si>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</si>
  <si>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</si>
  <si>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</si>
  <si>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</si>
  <si>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</si>
  <si>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</si>
  <si>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</si>
  <si>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</si>
  <si>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</si>
  <si>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</si>
  <si>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</si>
  <si>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</si>
  <si>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</si>
  <si>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</si>
  <si>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</si>
  <si>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</si>
  <si>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</si>
  <si>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</si>
  <si>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</si>
  <si>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</si>
  <si>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</si>
  <si>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</si>
  <si>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</si>
  <si>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</si>
  <si>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</si>
  <si>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</si>
  <si>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</si>
  <si>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</si>
  <si>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</si>
  <si>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</si>
  <si>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</si>
  <si>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</si>
  <si>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</si>
  <si>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</si>
  <si>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</si>
  <si>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</si>
  <si>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</si>
  <si>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</si>
  <si>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</si>
  <si>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</si>
  <si>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</si>
  <si>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</si>
  <si>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</si>
  <si>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</si>
  <si>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</si>
  <si>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</si>
  <si>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</si>
  <si>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</si>
  <si>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</si>
  <si>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</si>
  <si>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</si>
  <si>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</si>
  <si>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</si>
  <si>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</si>
  <si>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</si>
  <si>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</si>
  <si>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</si>
  <si>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</si>
  <si>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</si>
  <si>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</si>
  <si>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</si>
  <si>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</si>
  <si>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</si>
  <si>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</si>
  <si>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</si>
  <si>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</si>
  <si>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</si>
  <si>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</si>
  <si>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</si>
  <si>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</si>
  <si>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</si>
  <si>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</si>
  <si>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</si>
  <si>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</si>
  <si>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</si>
  <si>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</si>
  <si>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</si>
  <si>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</si>
  <si>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</si>
  <si>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</si>
  <si>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</si>
  <si>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</si>
  <si>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</si>
  <si>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</si>
  <si>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</si>
  <si>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</si>
  <si>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</si>
  <si>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</si>
  <si>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</si>
  <si>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</si>
  <si>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</si>
  <si>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</si>
  <si>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</si>
  <si>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</si>
  <si>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</si>
  <si>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</si>
  <si>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</si>
  <si>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</si>
  <si>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</si>
  <si>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</si>
  <si>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</si>
  <si>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</si>
  <si>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</si>
  <si>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</si>
  <si>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</si>
  <si>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</si>
  <si>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</si>
  <si>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</si>
  <si>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</si>
  <si>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</si>
  <si>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</si>
  <si>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</si>
  <si>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</si>
  <si>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</si>
  <si>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</si>
  <si>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</si>
  <si>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</si>
  <si>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</si>
  <si>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</si>
  <si>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</si>
  <si>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</si>
  <si>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</si>
  <si>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</si>
  <si>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</si>
  <si>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</si>
  <si>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</si>
  <si>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</si>
  <si>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</si>
  <si>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</si>
  <si>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</si>
  <si>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</si>
  <si>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</si>
  <si>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</si>
  <si>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</si>
  <si>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</si>
  <si>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</si>
  <si>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</si>
  <si>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</si>
  <si>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</si>
  <si>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</si>
  <si>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</si>
  <si>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</si>
  <si>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</si>
  <si>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</si>
  <si>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</si>
  <si>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</si>
  <si>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</si>
  <si>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</si>
  <si>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</si>
  <si>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</si>
  <si>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</si>
  <si>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</si>
  <si>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</si>
  <si>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</si>
  <si>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</si>
  <si>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</si>
  <si>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</si>
  <si>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</si>
  <si>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</si>
  <si>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</si>
  <si>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</si>
  <si>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</si>
  <si>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</si>
  <si>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</si>
  <si>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</si>
  <si>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</si>
  <si>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</si>
  <si>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</si>
  <si>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</si>
  <si>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</si>
  <si>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</si>
  <si>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</si>
  <si>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</si>
  <si>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</si>
  <si>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</si>
  <si>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</si>
  <si>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</si>
  <si>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</si>
  <si>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</si>
  <si>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</si>
  <si>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</si>
  <si>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</si>
  <si>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</si>
  <si>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</si>
  <si>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</si>
  <si>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</si>
  <si>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</si>
  <si>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</si>
  <si>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</si>
  <si>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</si>
  <si>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</si>
  <si>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</si>
  <si>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</si>
  <si>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</si>
  <si>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</si>
  <si>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</si>
  <si>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</si>
  <si>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</si>
  <si>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</si>
  <si>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</si>
  <si>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</si>
  <si>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</si>
  <si>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</si>
  <si>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</si>
  <si>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</si>
  <si>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</si>
  <si>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</si>
  <si>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</si>
  <si>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</si>
  <si>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</si>
  <si>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</si>
  <si>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</si>
  <si>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</si>
  <si>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</si>
  <si>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</si>
  <si>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</si>
  <si>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</si>
  <si>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</si>
  <si>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</si>
  <si>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</si>
  <si>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</si>
  <si>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</si>
  <si>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</si>
  <si>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</si>
  <si>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</si>
  <si>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</si>
  <si>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</si>
  <si>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</si>
  <si>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</si>
  <si>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</si>
  <si>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</si>
  <si>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</si>
  <si>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</si>
  <si>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</si>
  <si>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</si>
  <si>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</si>
  <si>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</si>
  <si>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</si>
  <si>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</si>
  <si>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</si>
  <si>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</si>
  <si>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</si>
  <si>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</si>
  <si>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</si>
  <si>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</si>
  <si>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</si>
  <si>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</si>
  <si>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</si>
  <si>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</si>
  <si>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</si>
  <si>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</si>
  <si>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</si>
  <si>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</si>
  <si>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</si>
  <si>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</si>
  <si>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</si>
  <si>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</si>
  <si>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</si>
  <si>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</si>
  <si>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</si>
  <si>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</si>
  <si>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</si>
  <si>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</si>
  <si>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</si>
  <si>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</si>
  <si>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</si>
  <si>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</si>
  <si>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</si>
  <si>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</si>
  <si>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</si>
  <si>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</si>
  <si>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</si>
  <si>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</si>
  <si>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</si>
  <si>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</si>
  <si>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</si>
  <si>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</si>
  <si>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</si>
  <si>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</si>
  <si>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</si>
  <si>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</si>
  <si>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</si>
  <si>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</si>
  <si>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</si>
  <si>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</si>
  <si>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</si>
  <si>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</si>
  <si>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</si>
  <si>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</si>
  <si>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</si>
  <si>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</si>
  <si>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</si>
  <si>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</si>
  <si>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</si>
  <si>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</si>
  <si>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</si>
  <si>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</si>
  <si>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</si>
  <si>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</si>
  <si>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</si>
  <si>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</si>
  <si>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</si>
  <si>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</si>
  <si>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</si>
  <si>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</si>
  <si>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</si>
  <si>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</si>
  <si>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</si>
  <si>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</si>
  <si>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</si>
  <si>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</si>
  <si>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</si>
  <si>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</si>
  <si>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</si>
  <si>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</si>
  <si>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</si>
  <si>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</si>
  <si>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</si>
  <si>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</si>
  <si>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</si>
  <si>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</si>
  <si>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</si>
  <si>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</si>
  <si>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</si>
  <si>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</si>
  <si>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</si>
  <si>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</si>
  <si>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</si>
  <si>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</si>
  <si>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</si>
  <si>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</si>
  <si>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</si>
  <si>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</si>
  <si>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</si>
  <si>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</si>
  <si>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</si>
  <si>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</si>
  <si>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</si>
  <si>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</si>
  <si>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f.nijboer@bisbee.nl</t>
  </si>
  <si>
    <t>Frank Nijboer (Bisbee)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</si>
</sst>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43"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Oekraïne</v>
      </c>
      <c r="AT11" s="292" t="str">
        <f ca="1">RIGHT(LEFT($AL$88,$BA11),2)</f>
        <v>E4</v>
      </c>
      <c r="AU11" s="291" t="str">
        <f ca="1">IF(AV11=$AR$11,$AQ$11,IF(AV11=$AR$12,$AQ$12,VLOOKUP(AV11,Voorblad!$X$67:$Z$98,2,FALSE)))</f>
        <v>Oekraïne</v>
      </c>
      <c r="AV11" s="292" t="str">
        <f ca="1">RIGHT(LEFT($AL$89,$BA11),2)</f>
        <v>E4</v>
      </c>
      <c r="AW11" s="291" t="str">
        <f ca="1">IF(AX11=$AR$11,$AQ$11,IF(AX11=$AR$12,$AQ$12,VLOOKUP(AX11,Voorblad!$X$67:$Z$98,2,FALSE)))</f>
        <v>Denemarken</v>
      </c>
      <c r="AX11" s="292" t="str">
        <f ca="1">RIGHT(LEFT($AL$91,$BA11),2)</f>
        <v>C2</v>
      </c>
      <c r="AY11" s="291" t="str">
        <f ca="1">IF(AZ11=$AR$11,$AQ$11,IF(AZ11=$AR$12,$AQ$12,VLOOKUP(AZ11,Voorblad!$X$67:$Z$98,2,FALSE)))</f>
        <v>Denemarken</v>
      </c>
      <c r="AZ11" s="292" t="str">
        <f ca="1">RIGHT(LEFT($AL$92,$BA11),2)</f>
        <v>C2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Polen</v>
      </c>
      <c r="AT12" s="292" t="str">
        <f t="shared" ref="AT12:AT27" ca="1" si="0">RIGHT(LEFT($AL$88,$BA12),2)</f>
        <v>D1</v>
      </c>
      <c r="AU12" s="291" t="str">
        <f ca="1">IF(AV12=$AR$11,$AQ$11,IF(AV12=$AR$12,$AQ$12,VLOOKUP(AV12,Voorblad!$X$67:$Z$98,2,FALSE)))</f>
        <v>Polen</v>
      </c>
      <c r="AV12" s="292" t="str">
        <f t="shared" ref="AV12:AV27" ca="1" si="1">RIGHT(LEFT($AL$89,$BA12),2)</f>
        <v>D1</v>
      </c>
      <c r="AW12" s="291" t="str">
        <f ca="1">IF(AX12=$AR$11,$AQ$11,IF(AX12=$AR$12,$AQ$12,VLOOKUP(AX12,Voorblad!$X$67:$Z$98,2,FALSE)))</f>
        <v>Kroatië</v>
      </c>
      <c r="AX12" s="292" t="str">
        <f t="shared" ref="AX12:AX27" ca="1" si="2">RIGHT(LEFT($AL$91,$BA12),2)</f>
        <v>B2</v>
      </c>
      <c r="AY12" s="291" t="str">
        <f ca="1">IF(AZ12=$AR$11,$AQ$11,IF(AZ12=$AR$12,$AQ$12,VLOOKUP(AZ12,Voorblad!$X$67:$Z$98,2,FALSE)))</f>
        <v>Kroatië</v>
      </c>
      <c r="AZ12" s="292" t="str">
        <f t="shared" ref="AZ12:AZ23" ca="1" si="3">RIGHT(LEFT($AL$92,$BA12),2)</f>
        <v>B2</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Tsjechië</v>
      </c>
      <c r="AV13" s="292" t="str">
        <f t="shared" ca="1" si="1"/>
        <v>F4</v>
      </c>
      <c r="AW13" s="291" t="str">
        <f ca="1">IF(AX13=$AR$11,$AQ$11,IF(AX13=$AR$12,$AQ$12,VLOOKUP(AX13,Voorblad!$X$67:$Z$98,2,FALSE)))</f>
        <v>Zwitserland</v>
      </c>
      <c r="AX13" s="292" t="str">
        <f t="shared" ca="1" si="2"/>
        <v>A4</v>
      </c>
      <c r="AY13" s="291" t="str">
        <f ca="1">IF(AZ13=$AR$11,$AQ$11,IF(AZ13=$AR$12,$AQ$12,VLOOKUP(AZ13,Voorblad!$X$67:$Z$98,2,FALSE)))</f>
        <v>Polen</v>
      </c>
      <c r="AZ13" s="292" t="str">
        <f t="shared" ca="1" si="3"/>
        <v>D1</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2189</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0</v>
      </c>
      <c r="X14" s="940" t="s">
        <v>12</v>
      </c>
      <c r="Y14" s="738">
        <v>3</v>
      </c>
      <c r="Z14" s="60"/>
      <c r="AA14" s="17"/>
      <c r="AB14" s="851">
        <f>IF(AND(AM14="GOED",AN14="GOED"),W14+Y14,0)</f>
        <v>3</v>
      </c>
      <c r="AC14" s="271" t="str">
        <f ca="1">IF(OR(L14="",ISBLANK(L14)),"OO",IF(TYPE(VLOOKUP(L14,Taal02!$C$100:$D$419,2,FALSE))=16,"XX",VLOOKUP(L14,Taal02!$C$100:$D$419,2,FALSE)))</f>
        <v>A2</v>
      </c>
      <c r="AD14" s="235" t="str">
        <f ca="1">IF(AC14="OO","LEEG",IF(AC14="XX","FOUT",VLOOKUP(AC14,Voorblad!$X$65:$Z$98,3,FALSE)))</f>
        <v>SC</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SCIT03|</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Zwitserland</v>
      </c>
      <c r="AV14" s="292" t="str">
        <f t="shared" ca="1" si="1"/>
        <v>A4</v>
      </c>
      <c r="AW14" s="291" t="str">
        <f ca="1">IF(AX14=$AR$11,$AQ$11,IF(AX14=$AR$12,$AQ$12,VLOOKUP(AX14,Voorblad!$X$67:$Z$98,2,FALSE)))</f>
        <v>────────────────</v>
      </c>
      <c r="AX14" s="292" t="str">
        <f t="shared" ca="1" si="2"/>
        <v>&amp;&amp;</v>
      </c>
      <c r="AY14" s="291" t="str">
        <f ca="1">IF(AZ14=$AR$11,$AQ$11,IF(AZ14=$AR$12,$AQ$12,VLOOKUP(AZ14,Voorblad!$X$67:$Z$98,2,FALSE)))</f>
        <v>Zwitserland</v>
      </c>
      <c r="AZ14" s="292" t="str">
        <f t="shared" ca="1" si="3"/>
        <v>A4</v>
      </c>
      <c r="BA14" s="672">
        <f t="shared" si="4"/>
        <v>8</v>
      </c>
    </row>
    <row r="15" spans="1:59" ht="18.95" customHeight="1" x14ac:dyDescent="0.25">
      <c r="A15" s="173"/>
      <c r="B15" s="17"/>
      <c r="C15" s="949"/>
      <c r="D15" s="17"/>
      <c r="E15" s="17"/>
      <c r="F15" s="17"/>
      <c r="G15" s="1236" t="str">
        <f ca="1">IF($AB$9=1," "&amp;AC15,IF($AB$9=2,IF(AC14="OO"," "&amp;AC15,""),""))</f>
        <v xml:space="preserve"> Schotland</v>
      </c>
      <c r="H15" s="1236"/>
      <c r="I15" s="1236"/>
      <c r="J15" s="1236"/>
      <c r="K15" s="1236"/>
      <c r="L15" s="1236"/>
      <c r="M15" s="17"/>
      <c r="N15" s="17"/>
      <c r="O15" s="1236" t="str">
        <f ca="1">IF($AB$9=1," "&amp;AE15,IF($AB$9=2,IF(AE14="OO"," "&amp;AE15,""),""))</f>
        <v xml:space="preserve"> Italië</v>
      </c>
      <c r="P15" s="1236"/>
      <c r="Q15" s="1236"/>
      <c r="R15" s="1236"/>
      <c r="S15" s="1236"/>
      <c r="T15" s="1236"/>
      <c r="U15" s="1236"/>
      <c r="V15" s="17"/>
      <c r="W15" s="17"/>
      <c r="X15" s="262"/>
      <c r="Y15" s="17"/>
      <c r="Z15" s="60"/>
      <c r="AA15" s="17"/>
      <c r="AB15" s="850"/>
      <c r="AC15" s="1208" t="str">
        <f ca="1">AM86</f>
        <v>Schotland</v>
      </c>
      <c r="AD15" s="1208"/>
      <c r="AE15" s="1208" t="str">
        <f ca="1">AO86</f>
        <v>Italië</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1853</v>
      </c>
      <c r="V16" s="666" t="str">
        <f ca="1">IF(AL16="LEEG","▼   ","")&amp;": "</f>
        <v xml:space="preserve">: </v>
      </c>
      <c r="W16" s="738">
        <v>2</v>
      </c>
      <c r="X16" s="940" t="s">
        <v>12</v>
      </c>
      <c r="Y16" s="738">
        <v>0</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C3</v>
      </c>
      <c r="AF16" s="235" t="str">
        <f ca="1">IF(AE16="OO","LEEG",IF(AE16="XX","FOUT",VLOOKUP(AE16,Voorblad!$X$65:$Z$98,3,FALSE)))</f>
        <v>RS</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DERS20|</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Duitsland</v>
      </c>
      <c r="AX16" s="292" t="str">
        <f t="shared" ca="1" si="2"/>
        <v>A1</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Servië</v>
      </c>
      <c r="P17" s="1236"/>
      <c r="Q17" s="1236"/>
      <c r="R17" s="1236"/>
      <c r="S17" s="1236"/>
      <c r="T17" s="1236"/>
      <c r="U17" s="1236"/>
      <c r="V17" s="17"/>
      <c r="W17" s="17"/>
      <c r="X17" s="262"/>
      <c r="Y17" s="17"/>
      <c r="Z17" s="60"/>
      <c r="AA17" s="17"/>
      <c r="AB17" s="850"/>
      <c r="AC17" s="1208" t="str">
        <f ca="1">AM87</f>
        <v>Duitsland</v>
      </c>
      <c r="AD17" s="1208"/>
      <c r="AE17" s="1208" t="str">
        <f ca="1">AO87</f>
        <v>Servië</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Engeland</v>
      </c>
      <c r="AX17" s="292" t="str">
        <f t="shared" ca="1" si="2"/>
        <v>C4</v>
      </c>
      <c r="AY17" s="291" t="str">
        <f ca="1">IF(AZ17=$AR$11,$AQ$11,IF(AZ17=$AR$12,$AQ$12,VLOOKUP(AZ17,Voorblad!$X$67:$Z$98,2,FALSE)))</f>
        <v>Duitsland</v>
      </c>
      <c r="AZ17" s="292" t="str">
        <f t="shared" ca="1" si="3"/>
        <v>A1</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2466</v>
      </c>
      <c r="V18" s="666" t="str">
        <f ca="1">IF(AL18="LEEG","▼   ","")&amp;": "</f>
        <v xml:space="preserve">: </v>
      </c>
      <c r="W18" s="738">
        <v>2</v>
      </c>
      <c r="X18" s="940" t="s">
        <v>12</v>
      </c>
      <c r="Y18" s="738">
        <v>1</v>
      </c>
      <c r="Z18" s="60"/>
      <c r="AA18" s="17"/>
      <c r="AB18" s="851">
        <f>IF(AND(AM18="GOED",AN18="GOED"),W18+Y18,0)</f>
        <v>3</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GBPL21|</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Hongarije</v>
      </c>
      <c r="AX18" s="292" t="str">
        <f t="shared" ca="1" si="2"/>
        <v>A3</v>
      </c>
      <c r="AY18" s="291" t="str">
        <f ca="1">IF(AZ18=$AR$11,$AQ$11,IF(AZ18=$AR$12,$AQ$12,VLOOKUP(AZ18,Voorblad!$X$67:$Z$98,2,FALSE)))</f>
        <v>Engeland</v>
      </c>
      <c r="AZ18" s="292" t="str">
        <f t="shared" ca="1" si="3"/>
        <v>C4</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Oekraïne / Polen / Tsjechië</v>
      </c>
      <c r="P19" s="1236"/>
      <c r="Q19" s="1236"/>
      <c r="R19" s="1236"/>
      <c r="S19" s="1236"/>
      <c r="T19" s="1236"/>
      <c r="U19" s="1236"/>
      <c r="V19" s="17"/>
      <c r="W19" s="17"/>
      <c r="X19" s="262"/>
      <c r="Y19" s="17"/>
      <c r="Z19" s="60"/>
      <c r="AA19" s="17"/>
      <c r="AB19" s="850"/>
      <c r="AC19" s="1208" t="str">
        <f ca="1">AM88</f>
        <v>Engeland</v>
      </c>
      <c r="AD19" s="1208"/>
      <c r="AE19" s="1208" t="str">
        <f ca="1">AO88</f>
        <v>Oekraïne / Polen / Tsjechië</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Oostenrijk</v>
      </c>
      <c r="AT19" s="292" t="str">
        <f t="shared" ca="1" si="0"/>
        <v>D3</v>
      </c>
      <c r="AU19" s="291" t="str">
        <f ca="1">IF(AV19=$AR$11,$AQ$11,IF(AV19=$AR$12,$AQ$12,VLOOKUP(AV19,Voorblad!$X$67:$Z$98,2,FALSE)))</f>
        <v>Georgië</v>
      </c>
      <c r="AV19" s="292" t="str">
        <f t="shared" ca="1" si="1"/>
        <v>F2</v>
      </c>
      <c r="AW19" s="291" t="str">
        <f ca="1">IF(AX19=$AR$11,$AQ$11,IF(AX19=$AR$12,$AQ$12,VLOOKUP(AX19,Voorblad!$X$67:$Z$98,2,FALSE)))</f>
        <v>Italië</v>
      </c>
      <c r="AX19" s="292" t="str">
        <f t="shared" ca="1" si="2"/>
        <v>B3</v>
      </c>
      <c r="AY19" s="291" t="str">
        <f ca="1">IF(AZ19=$AR$11,$AQ$11,IF(AZ19=$AR$12,$AQ$12,VLOOKUP(AZ19,Voorblad!$X$67:$Z$98,2,FALSE)))</f>
        <v>Frankrijk</v>
      </c>
      <c r="AZ19" s="292" t="str">
        <f t="shared" ca="1" si="3"/>
        <v>D4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2203</v>
      </c>
      <c r="V20" s="666" t="str">
        <f ca="1">IF(AL20="LEEG","▼   ","")&amp;": "</f>
        <v xml:space="preserve">: </v>
      </c>
      <c r="W20" s="738">
        <v>3</v>
      </c>
      <c r="X20" s="940" t="s">
        <v>12</v>
      </c>
      <c r="Y20" s="738">
        <v>1</v>
      </c>
      <c r="Z20" s="60"/>
      <c r="AA20" s="17"/>
      <c r="AB20" s="851">
        <f>IF(AND(AM20="GOED",AN20="GOED"),W20+Y20,0)</f>
        <v>4</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F4</v>
      </c>
      <c r="AF20" s="235" t="str">
        <f ca="1">IF(AE20="OO","LEEG",IF(AE20="XX","FOUT",VLOOKUP(AE20,Voorblad!$X$65:$Z$98,3,FALSE)))</f>
        <v>CZ</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ESCZ31|</v>
      </c>
      <c r="AP20" s="91">
        <f ca="1">LEN(AO20)</f>
        <v>7</v>
      </c>
      <c r="AQ20" s="291" t="str">
        <f ca="1">VLOOKUP(AR20,Voorblad!$X$67:$Z$98,2,FALSE)</f>
        <v>Kroatië</v>
      </c>
      <c r="AR20" s="292" t="str">
        <f>AR18&amp;2</f>
        <v>B2</v>
      </c>
      <c r="AS20" s="291" t="str">
        <f ca="1">IF(AT20=$AR$11,$AQ$11,IF(AT20=$AR$12,$AQ$12,VLOOKUP(AT20,Voorblad!$X$67:$Z$98,2,FALSE)))</f>
        <v>Portugal</v>
      </c>
      <c r="AT20" s="292" t="str">
        <f t="shared" ca="1" si="0"/>
        <v>F3</v>
      </c>
      <c r="AU20" s="291" t="str">
        <f ca="1">IF(AV20=$AR$11,$AQ$11,IF(AV20=$AR$12,$AQ$12,VLOOKUP(AV20,Voorblad!$X$67:$Z$98,2,FALSE)))</f>
        <v>Hongarije</v>
      </c>
      <c r="AV20" s="292" t="str">
        <f t="shared" ca="1" si="1"/>
        <v>A3</v>
      </c>
      <c r="AW20" s="291" t="str">
        <f ca="1">IF(AX20=$AR$11,$AQ$11,IF(AX20=$AR$12,$AQ$12,VLOOKUP(AX20,Voorblad!$X$67:$Z$98,2,FALSE)))</f>
        <v>Schotland</v>
      </c>
      <c r="AX20" s="292" t="str">
        <f t="shared" ca="1" si="2"/>
        <v>A2</v>
      </c>
      <c r="AY20" s="291" t="str">
        <f ca="1">IF(AZ20=$AR$11,$AQ$11,IF(AZ20=$AR$12,$AQ$12,VLOOKUP(AZ20,Voorblad!$X$67:$Z$98,2,FALSE)))</f>
        <v>Hongarije</v>
      </c>
      <c r="AZ20" s="292" t="str">
        <f t="shared" ca="1" si="3"/>
        <v>A3</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Oekraïne / Polen / Tsjechië / Zwitserland</v>
      </c>
      <c r="P21" s="1236"/>
      <c r="Q21" s="1236"/>
      <c r="R21" s="1236"/>
      <c r="S21" s="1236"/>
      <c r="T21" s="1236"/>
      <c r="U21" s="1236"/>
      <c r="V21" s="17"/>
      <c r="W21" s="17"/>
      <c r="X21" s="17"/>
      <c r="Y21" s="17"/>
      <c r="Z21" s="958"/>
      <c r="AA21" s="17"/>
      <c r="AB21" s="850"/>
      <c r="AC21" s="1208" t="str">
        <f ca="1">AM89</f>
        <v>Spanje</v>
      </c>
      <c r="AD21" s="1208"/>
      <c r="AE21" s="1208" t="str">
        <f ca="1">AO89</f>
        <v>Oekraïne / Polen / Tsjechië / Zwitserland</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Roemenië</v>
      </c>
      <c r="AT21" s="292" t="str">
        <f t="shared" ca="1" si="0"/>
        <v>E3</v>
      </c>
      <c r="AU21" s="291" t="str">
        <f ca="1">IF(AV21=$AR$11,$AQ$11,IF(AV21=$AR$12,$AQ$12,VLOOKUP(AV21,Voorblad!$X$67:$Z$98,2,FALSE)))</f>
        <v>Nederland</v>
      </c>
      <c r="AV21" s="292" t="str">
        <f t="shared" ca="1" si="1"/>
        <v>D2</v>
      </c>
      <c r="AW21" s="291" t="str">
        <f ca="1">IF(AX21=$AR$11,$AQ$11,IF(AX21=$AR$12,$AQ$12,VLOOKUP(AX21,Voorblad!$X$67:$Z$98,2,FALSE)))</f>
        <v>Servië</v>
      </c>
      <c r="AX21" s="292" t="str">
        <f t="shared" ca="1" si="2"/>
        <v>C3</v>
      </c>
      <c r="AY21" s="291" t="str">
        <f ca="1">IF(AZ21=$AR$11,$AQ$11,IF(AZ21=$AR$12,$AQ$12,VLOOKUP(AZ21,Voorblad!$X$67:$Z$98,2,FALSE)))</f>
        <v>Italië</v>
      </c>
      <c r="AZ21" s="292" t="str">
        <f t="shared" ca="1" si="3"/>
        <v>B3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465</v>
      </c>
      <c r="M22" s="665"/>
      <c r="N22" s="666" t="str">
        <f ca="1">IF(AK22="LEEG","▼   ","")&amp;"-  "</f>
        <v xml:space="preserve">-  </v>
      </c>
      <c r="O22" s="1209" t="str">
        <f ca="1">" "&amp;Taal04!$B$75&amp;" E"</f>
        <v xml:space="preserve"> Nr.2 Groep E</v>
      </c>
      <c r="P22" s="1209"/>
      <c r="Q22" s="1209"/>
      <c r="R22" s="1209"/>
      <c r="S22" s="1209"/>
      <c r="T22" s="1209"/>
      <c r="U22" s="667" t="s">
        <v>2202</v>
      </c>
      <c r="V22" s="666" t="str">
        <f ca="1">IF(AL22="LEEG","▼   ","")&amp;": "</f>
        <v xml:space="preserve">: </v>
      </c>
      <c r="W22" s="738">
        <v>2</v>
      </c>
      <c r="X22" s="940" t="s">
        <v>12</v>
      </c>
      <c r="Y22" s="738">
        <v>0</v>
      </c>
      <c r="Z22" s="958"/>
      <c r="AA22" s="17"/>
      <c r="AB22" s="851">
        <f>IF(AND(AM22="GOED",AN22="GOED"),W22+Y22,0)</f>
        <v>2</v>
      </c>
      <c r="AC22" s="271" t="str">
        <f ca="1">IF(OR(L22="",ISBLANK(L22)),"OO",IF(TYPE(VLOOKUP(L22,Taal02!$C$100:$D$419,2,FALSE))=16,"XX",VLOOKUP(L22,Taal02!$C$100:$D$419,2,FALSE)))</f>
        <v>D4</v>
      </c>
      <c r="AD22" s="235" t="str">
        <f ca="1">IF(AC22="OO","LEEG",IF(AC22="XX","FOUT",VLOOKUP(AC22,Voorblad!$X$65:$Z$98,3,FALSE)))</f>
        <v>FR</v>
      </c>
      <c r="AE22" s="271" t="str">
        <f ca="1">IF(OR(U22="",ISBLANK(U22)),"OO",IF(TYPE(VLOOKUP(U22,Taal02!$C$100:$D$419,2,FALSE))=16,"XX",VLOOKUP(U22,Taal02!$C$100:$D$419,2,FALSE)))</f>
        <v>E3</v>
      </c>
      <c r="AF22" s="235" t="str">
        <f ca="1">IF(AE22="OO","LEEG",IF(AE22="XX","FOUT",VLOOKUP(AE22,Voorblad!$X$65:$Z$98,3,FALSE)))</f>
        <v>RO</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FRRO20|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Oostenrijk</v>
      </c>
      <c r="AV22" s="292" t="str">
        <f t="shared" ca="1" si="1"/>
        <v>D3</v>
      </c>
      <c r="AW22" s="291" t="str">
        <f ca="1">IF(AX22=$AR$11,$AQ$11,IF(AX22=$AR$12,$AQ$12,VLOOKUP(AX22,Voorblad!$X$67:$Z$98,2,FALSE)))</f>
        <v>Slovenië</v>
      </c>
      <c r="AX22" s="292" t="str">
        <f t="shared" ca="1" si="2"/>
        <v>C1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36" t="str">
        <f ca="1">IF($AB$9=1," "&amp;AC23,IF($AB$9=2,IF(AC22="OO"," "&amp;AC23,""),""))</f>
        <v xml:space="preserve"> Frankrijk</v>
      </c>
      <c r="H23" s="1236"/>
      <c r="I23" s="1236"/>
      <c r="J23" s="1236"/>
      <c r="K23" s="1236"/>
      <c r="L23" s="1236"/>
      <c r="M23" s="17"/>
      <c r="N23" s="17"/>
      <c r="O23" s="1236" t="str">
        <f ca="1">IF($AB$9=1," "&amp;AE23,IF($AB$9=2,IF(AE22="OO"," "&amp;AE23,""),""))</f>
        <v xml:space="preserve"> Roemenië</v>
      </c>
      <c r="P23" s="1236"/>
      <c r="Q23" s="1236"/>
      <c r="R23" s="1236"/>
      <c r="S23" s="1236"/>
      <c r="T23" s="1236"/>
      <c r="U23" s="1236"/>
      <c r="V23" s="17"/>
      <c r="W23" s="17"/>
      <c r="X23" s="262"/>
      <c r="Y23" s="17"/>
      <c r="Z23" s="958"/>
      <c r="AA23" s="17"/>
      <c r="AB23" s="850"/>
      <c r="AC23" s="1208" t="str">
        <f ca="1">AM90</f>
        <v>Frankrijk</v>
      </c>
      <c r="AD23" s="1208"/>
      <c r="AE23" s="1208" t="str">
        <f ca="1">AO90</f>
        <v>Roemenië</v>
      </c>
      <c r="AF23" s="1208"/>
      <c r="AG23" s="716" t="str">
        <f ca="1">IF(AO22="FOUT","",IF(W22&gt;Y22,AC22,IF(W22&lt;Y22,AE22,AC22&amp;AE22)))</f>
        <v>D4</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Portugal</v>
      </c>
      <c r="AV23" s="292" t="str">
        <f t="shared" ca="1" si="1"/>
        <v>F3</v>
      </c>
      <c r="AW23" s="291" t="str">
        <f ca="1">IF(AX23=$AR$11,$AQ$11,IF(AX23=$AR$12,$AQ$12,VLOOKUP(AX23,Voorblad!$X$67:$Z$98,2,FALSE)))</f>
        <v>Spanje</v>
      </c>
      <c r="AX23" s="292" t="str">
        <f t="shared" ca="1" si="2"/>
        <v>B1</v>
      </c>
      <c r="AY23" s="291" t="str">
        <f ca="1">IF(AZ23=$AR$11,$AQ$11,IF(AZ23=$AR$12,$AQ$12,VLOOKUP(AZ23,Voorblad!$X$67:$Z$98,2,FALSE)))</f>
        <v>Oostenrijk</v>
      </c>
      <c r="AZ23" s="292" t="str">
        <f t="shared" ca="1" si="3"/>
        <v>D3</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852</v>
      </c>
      <c r="V24" s="666" t="str">
        <f ca="1">IF(AL24="LEEG","▼   ","")&amp;": "</f>
        <v xml:space="preserve">: </v>
      </c>
      <c r="W24" s="738">
        <v>2</v>
      </c>
      <c r="X24" s="940" t="s">
        <v>12</v>
      </c>
      <c r="Y24" s="738">
        <v>0</v>
      </c>
      <c r="Z24" s="958"/>
      <c r="AA24" s="17"/>
      <c r="AB24" s="851">
        <f>IF(AND(AM24="GOED",AN24="GOED"),W24+Y24,0)</f>
        <v>2</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C2</v>
      </c>
      <c r="AF24" s="235" t="str">
        <f ca="1">IF(AE24="OO","LEEG",IF(AE24="XX","FOUT",VLOOKUP(AE24,Voorblad!$X$65:$Z$98,3,FALSE)))</f>
        <v>DK</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PTDK20|</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Roemenië</v>
      </c>
      <c r="AV24" s="292" t="str">
        <f t="shared" ca="1" si="1"/>
        <v>E3</v>
      </c>
      <c r="AW24" s="291" t="str">
        <f ca="1">IF(AX24=$AR$11,$AQ$11,IF(AX24=$AR$12,$AQ$12,VLOOKUP(AX24,Voorblad!$X$67:$Z$98,2,FALSE)))</f>
        <v/>
      </c>
      <c r="AX24" s="292" t="str">
        <f t="shared" ca="1" si="2"/>
        <v>??</v>
      </c>
      <c r="AY24" s="291" t="str">
        <f ca="1">IF(AZ24=$AR$11,$AQ$11,IF(AZ24=$AR$12,$AQ$12,VLOOKUP(AZ24,Voorblad!$X$67:$Z$98,2,FALSE)))</f>
        <v>Schotland</v>
      </c>
      <c r="AZ24" s="292" t="str">
        <f ca="1">RIGHT(LEFT($AL$92,$BA24),2)</f>
        <v>A2</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Denemarken / Kroatië / Zwitserland</v>
      </c>
      <c r="P25" s="1236"/>
      <c r="Q25" s="1236"/>
      <c r="R25" s="1236"/>
      <c r="S25" s="1236"/>
      <c r="T25" s="1236"/>
      <c r="U25" s="1236"/>
      <c r="V25" s="17"/>
      <c r="W25" s="17"/>
      <c r="X25" s="262"/>
      <c r="Y25" s="17"/>
      <c r="Z25" s="958"/>
      <c r="AA25" s="17"/>
      <c r="AB25" s="850"/>
      <c r="AC25" s="1208" t="str">
        <f ca="1">AM91</f>
        <v>Portugal</v>
      </c>
      <c r="AD25" s="1208"/>
      <c r="AE25" s="1208" t="str">
        <f ca="1">AO91</f>
        <v>Denemarken / Kroatië / Zwitserland</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Schotland</v>
      </c>
      <c r="AV25" s="292" t="str">
        <f t="shared" ca="1" si="1"/>
        <v>A2</v>
      </c>
      <c r="AW25" s="291" t="str">
        <f ca="1">IF(AX25=$AR$11,$AQ$11,IF(AX25=$AR$12,$AQ$12,VLOOKUP(AX25,Voorblad!$X$67:$Z$98,2,FALSE)))</f>
        <v/>
      </c>
      <c r="AX25" s="292" t="str">
        <f t="shared" ca="1" si="2"/>
        <v>??</v>
      </c>
      <c r="AY25" s="291" t="str">
        <f ca="1">IF(AZ25=$AR$11,$AQ$11,IF(AZ25=$AR$12,$AQ$12,VLOOKUP(AZ25,Voorblad!$X$67:$Z$98,2,FALSE)))</f>
        <v>Servië</v>
      </c>
      <c r="AZ25" s="292" t="str">
        <f ca="1">RIGHT(LEFT($AL$92,$BA25),2)</f>
        <v>C3</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851</v>
      </c>
      <c r="V26" s="666" t="str">
        <f ca="1">IF(AL26="LEEG","▼   ","")&amp;": "</f>
        <v xml:space="preserve">: </v>
      </c>
      <c r="W26" s="738">
        <v>3</v>
      </c>
      <c r="X26" s="940" t="s">
        <v>12</v>
      </c>
      <c r="Y26" s="738">
        <v>1</v>
      </c>
      <c r="Z26" s="958"/>
      <c r="AA26" s="17"/>
      <c r="AB26" s="851">
        <f>IF(AND(AM26="GOED",AN26="GOED"),W26+Y26,0)</f>
        <v>4</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A4</v>
      </c>
      <c r="AF26" s="235" t="str">
        <f ca="1">IF(AE26="OO","LEEG",IF(AE26="XX","FOUT",VLOOKUP(AE26,Voorblad!$X$65:$Z$98,3,FALSE)))</f>
        <v>CH</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BECH31|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Slowakije</v>
      </c>
      <c r="AV26" s="292" t="str">
        <f t="shared" ca="1" si="1"/>
        <v>E2</v>
      </c>
      <c r="AW26" s="291" t="str">
        <f ca="1">IF(AX26=$AR$11,$AQ$11,IF(AX26=$AR$12,$AQ$12,VLOOKUP(AX26,Voorblad!$X$67:$Z$98,2,FALSE)))</f>
        <v/>
      </c>
      <c r="AX26" s="292" t="str">
        <f t="shared" ca="1" si="2"/>
        <v>??</v>
      </c>
      <c r="AY26" s="291" t="str">
        <f ca="1">IF(AZ26=$AR$11,$AQ$11,IF(AZ26=$AR$12,$AQ$12,VLOOKUP(AZ26,Voorblad!$X$67:$Z$98,2,FALSE)))</f>
        <v>Slovenië</v>
      </c>
      <c r="AZ26" s="292" t="str">
        <f ca="1">RIGHT(LEFT($AL$92,$BA26),2)</f>
        <v>C1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Denemarken / Kroatië / Polen / Zwitserland</v>
      </c>
      <c r="P27" s="1236"/>
      <c r="Q27" s="1236"/>
      <c r="R27" s="1236"/>
      <c r="S27" s="1236"/>
      <c r="T27" s="1236"/>
      <c r="U27" s="1236"/>
      <c r="V27" s="17"/>
      <c r="W27" s="17"/>
      <c r="X27" s="262"/>
      <c r="Y27" s="17"/>
      <c r="Z27" s="958"/>
      <c r="AA27" s="17"/>
      <c r="AB27" s="850"/>
      <c r="AC27" s="1208" t="str">
        <f ca="1">AM92</f>
        <v>België</v>
      </c>
      <c r="AD27" s="1208"/>
      <c r="AE27" s="1208" t="str">
        <f ca="1">AO92</f>
        <v>Denemarken / Kroatië / Polen / Zwitserland</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Turkije</v>
      </c>
      <c r="AV27" s="292" t="str">
        <f t="shared" ca="1" si="1"/>
        <v>F1</v>
      </c>
      <c r="AW27" s="291" t="str">
        <f ca="1">IF(AX27=$AR$11,$AQ$11,IF(AX27=$AR$12,$AQ$12,VLOOKUP(AX27,Voorblad!$X$67:$Z$98,2,FALSE)))</f>
        <v/>
      </c>
      <c r="AX27" s="292" t="str">
        <f t="shared" ca="1" si="2"/>
        <v>??</v>
      </c>
      <c r="AY27" s="291" t="str">
        <f ca="1">IF(AZ27=$AR$11,$AQ$11,IF(AZ27=$AR$12,$AQ$12,VLOOKUP(AZ27,Voorblad!$X$67:$Z$98,2,FALSE)))</f>
        <v>Spanje</v>
      </c>
      <c r="AZ27" s="292" t="str">
        <f ca="1">RIGHT(LEFT($AL$92,$BA27),2)</f>
        <v>B1</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853</v>
      </c>
      <c r="M28" s="665"/>
      <c r="N28" s="666" t="str">
        <f ca="1">IF(AK28="LEEG","▼   ","")&amp;"-  "</f>
        <v xml:space="preserve">-  </v>
      </c>
      <c r="O28" s="1209" t="str">
        <f ca="1">" "&amp;Taal04!$B$75&amp;" F"</f>
        <v xml:space="preserve"> Nr.2 Groep F</v>
      </c>
      <c r="P28" s="1209"/>
      <c r="Q28" s="1209"/>
      <c r="R28" s="1209"/>
      <c r="S28" s="1209"/>
      <c r="T28" s="1209"/>
      <c r="U28" s="668" t="s">
        <v>2204</v>
      </c>
      <c r="V28" s="666" t="str">
        <f ca="1">IF(AL28="LEEG","▼   ","")&amp;": "</f>
        <v xml:space="preserve">: </v>
      </c>
      <c r="W28" s="738">
        <v>2</v>
      </c>
      <c r="X28" s="940" t="s">
        <v>12</v>
      </c>
      <c r="Y28" s="738">
        <v>0</v>
      </c>
      <c r="Z28" s="958"/>
      <c r="AA28" s="17"/>
      <c r="AB28" s="851">
        <f>IF(AND(AM28="GOED",AN28="GOED"),W28+Y28,0)</f>
        <v>2</v>
      </c>
      <c r="AC28" s="271" t="str">
        <f ca="1">IF(OR(L28="",ISBLANK(L28)),"OO",IF(TYPE(VLOOKUP(L28,Taal02!$C$100:$D$419,2,FALSE))=16,"XX",VLOOKUP(L28,Taal02!$C$100:$D$419,2,FALSE)))</f>
        <v>D2</v>
      </c>
      <c r="AD28" s="235" t="str">
        <f ca="1">IF(AC28="OO","LEEG",IF(AC28="XX","FOUT",VLOOKUP(AC28,Voorblad!$X$65:$Z$98,3,FALSE)))</f>
        <v>NL</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NLTR20|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Nederland</v>
      </c>
      <c r="H29" s="1207"/>
      <c r="I29" s="1207"/>
      <c r="J29" s="1207"/>
      <c r="K29" s="1207"/>
      <c r="L29" s="1207"/>
      <c r="M29" s="16"/>
      <c r="N29" s="16"/>
      <c r="O29" s="1207" t="str">
        <f ca="1">IF($AB$9=1," "&amp;AE29,IF($AB$9=2,IF(AE28="OO"," "&amp;AE29,""),""))</f>
        <v xml:space="preserve"> Turkije</v>
      </c>
      <c r="P29" s="1207"/>
      <c r="Q29" s="1207"/>
      <c r="R29" s="1207"/>
      <c r="S29" s="1207"/>
      <c r="T29" s="1207"/>
      <c r="U29" s="1207"/>
      <c r="V29" s="17"/>
      <c r="W29" s="17"/>
      <c r="X29" s="17"/>
      <c r="Y29" s="17"/>
      <c r="Z29" s="958"/>
      <c r="AA29" s="17"/>
      <c r="AB29" s="850"/>
      <c r="AC29" s="1208" t="str">
        <f ca="1">AM93</f>
        <v>Nederland</v>
      </c>
      <c r="AD29" s="1208"/>
      <c r="AE29" s="1208" t="str">
        <f ca="1">AO93</f>
        <v>Turkije</v>
      </c>
      <c r="AF29" s="1208"/>
      <c r="AG29" s="716" t="str">
        <f ca="1">IF(AO28="FOUT","",IF(W28&gt;Y28,AC28,IF(W28&lt;Y28,AE28,AC28&amp;AE28)))</f>
        <v>D2</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Frankrijk</v>
      </c>
      <c r="AZ29" s="685" t="str">
        <f ca="1">RIGHT(LEFT($AL$97,$BA29),2)</f>
        <v>D4</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Nederland</v>
      </c>
      <c r="AZ32" s="685" t="str">
        <f t="shared" ca="1" si="8"/>
        <v>D2</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2</v>
      </c>
      <c r="X36" s="940" t="s">
        <v>12</v>
      </c>
      <c r="Y36" s="738">
        <v>1</v>
      </c>
      <c r="Z36" s="963"/>
      <c r="AA36" s="411"/>
      <c r="AB36" s="851">
        <f>IF(AND(AM36="GOED",AN36="GOED"),W36+Y36,0)</f>
        <v>3</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ESDE21|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465</v>
      </c>
      <c r="V38" s="666" t="str">
        <f ca="1">IF(AL38="LEEG","▼   ","")&amp;": "</f>
        <v xml:space="preserve">: </v>
      </c>
      <c r="W38" s="738">
        <v>0</v>
      </c>
      <c r="X38" s="940" t="s">
        <v>12</v>
      </c>
      <c r="Y38" s="738">
        <v>2</v>
      </c>
      <c r="Z38" s="963"/>
      <c r="AA38" s="411"/>
      <c r="AB38" s="851">
        <f>IF(AND(AM38="GOED",AN38="GOED"),W38+Y38,0)</f>
        <v>2</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D4</v>
      </c>
      <c r="AF38" s="235" t="str">
        <f ca="1">IF(AE38="OO","LEEG",IF(AE38="XX","FOUT",VLOOKUP(AE38,Voorblad!$X$65:$Z$98,3,FALSE)))</f>
        <v>FR</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PTFR02|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Frankrijk</v>
      </c>
      <c r="P39" s="1207"/>
      <c r="Q39" s="1207"/>
      <c r="R39" s="1207"/>
      <c r="S39" s="1207"/>
      <c r="T39" s="1207"/>
      <c r="U39" s="1207"/>
      <c r="V39" s="17"/>
      <c r="W39" s="17"/>
      <c r="X39" s="262"/>
      <c r="Y39" s="17"/>
      <c r="Z39" s="60"/>
      <c r="AA39" s="17"/>
      <c r="AB39" s="850"/>
      <c r="AC39" s="1208" t="str">
        <f ca="1">AM97</f>
        <v>Portugal</v>
      </c>
      <c r="AD39" s="1208"/>
      <c r="AE39" s="1208" t="str">
        <f ca="1">AO97</f>
        <v>Frankrijk</v>
      </c>
      <c r="AF39" s="1208"/>
      <c r="AG39" s="716" t="str">
        <f ca="1">IF(AO38="FOUT","",IF(W38&gt;Y38,AC38,IF(W38&lt;Y38,AE38,AC38&amp;AE38)))</f>
        <v>D4</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1</v>
      </c>
      <c r="X40" s="940" t="s">
        <v>12</v>
      </c>
      <c r="Y40" s="738">
        <v>0</v>
      </c>
      <c r="Z40" s="963"/>
      <c r="AA40" s="411"/>
      <c r="AB40" s="851">
        <f>IF(AND(AM40="GOED",AN40="GOED"),W40+Y40,0)</f>
        <v>1</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GBIT10|</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853</v>
      </c>
      <c r="V42" s="666" t="str">
        <f ca="1">IF(AL42="LEEG","▼   ","")&amp;": "</f>
        <v xml:space="preserve">: </v>
      </c>
      <c r="W42" s="738">
        <v>0</v>
      </c>
      <c r="X42" s="940" t="s">
        <v>12</v>
      </c>
      <c r="Y42" s="738">
        <v>3</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D2</v>
      </c>
      <c r="AF42" s="235" t="str">
        <f ca="1">IF(AE42="OO","LEEG",IF(AE42="XX","FOUT",VLOOKUP(AE42,Voorblad!$X$65:$Z$98,3,FALSE)))</f>
        <v>NL</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BENL03|</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Nederland</v>
      </c>
      <c r="P43" s="1207"/>
      <c r="Q43" s="1207"/>
      <c r="R43" s="1207"/>
      <c r="S43" s="1207"/>
      <c r="T43" s="1207"/>
      <c r="U43" s="1207"/>
      <c r="V43" s="17"/>
      <c r="W43" s="17"/>
      <c r="X43" s="17"/>
      <c r="Y43" s="17"/>
      <c r="Z43" s="60"/>
      <c r="AA43" s="17"/>
      <c r="AB43" s="850"/>
      <c r="AC43" s="1208" t="str">
        <f ca="1">AM99</f>
        <v>België</v>
      </c>
      <c r="AD43" s="1208"/>
      <c r="AE43" s="1208" t="str">
        <f ca="1">AO99</f>
        <v>Nederland</v>
      </c>
      <c r="AF43" s="1208"/>
      <c r="AG43" s="716" t="str">
        <f ca="1">IF(AO42="FOUT","",IF(W42&gt;Y42,AC42,IF(W42&lt;Y42,AE42,AC42&amp;AE42)))</f>
        <v>D2</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856</v>
      </c>
      <c r="M46" s="665"/>
      <c r="N46" s="666" t="str">
        <f ca="1">IF(AK46="LEEG","▼   ","")&amp;"-  "</f>
        <v xml:space="preserve">-  </v>
      </c>
      <c r="O46" s="1209" t="str">
        <f ca="1">" "&amp;Taal04!$B$77&amp;" "&amp;D38</f>
        <v xml:space="preserve"> Win. Wedstrijd 46</v>
      </c>
      <c r="P46" s="1209"/>
      <c r="Q46" s="1209"/>
      <c r="R46" s="1209"/>
      <c r="S46" s="1209"/>
      <c r="T46" s="1209"/>
      <c r="U46" s="667" t="s">
        <v>465</v>
      </c>
      <c r="V46" s="666" t="str">
        <f ca="1">IF(AL46="LEEG","▼   ","")&amp;": "</f>
        <v xml:space="preserve">: </v>
      </c>
      <c r="W46" s="738">
        <v>0</v>
      </c>
      <c r="X46" s="940" t="s">
        <v>12</v>
      </c>
      <c r="Y46" s="738">
        <v>2</v>
      </c>
      <c r="Z46" s="60"/>
      <c r="AA46" s="17"/>
      <c r="AB46" s="851">
        <f>IF(AND(AM46="GOED",AN46="GOED"),W46+Y46,0)</f>
        <v>2</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D4</v>
      </c>
      <c r="AF46" s="235" t="str">
        <f ca="1">IF(AE46="OO","LEEG",IF(AE46="XX","FOUT",VLOOKUP(AE46,Voorblad!$X$65:$Z$98,3,FALSE)))</f>
        <v>FR</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ESFR02|</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Spanje</v>
      </c>
      <c r="H47" s="1207"/>
      <c r="I47" s="1207"/>
      <c r="J47" s="1207"/>
      <c r="K47" s="1207"/>
      <c r="L47" s="1207"/>
      <c r="M47" s="16"/>
      <c r="N47" s="16"/>
      <c r="O47" s="1207" t="str">
        <f ca="1">IF($AB$9=1," "&amp;AE47,IF($AB$9=2,IF(AE46="OO"," "&amp;AE47,""),""))</f>
        <v xml:space="preserve"> Frankrijk</v>
      </c>
      <c r="P47" s="1207"/>
      <c r="Q47" s="1207"/>
      <c r="R47" s="1207"/>
      <c r="S47" s="1207"/>
      <c r="T47" s="1207"/>
      <c r="U47" s="1207"/>
      <c r="V47" s="17"/>
      <c r="W47" s="17"/>
      <c r="X47" s="262"/>
      <c r="Y47" s="17"/>
      <c r="Z47" s="60"/>
      <c r="AA47" s="17"/>
      <c r="AB47" s="850"/>
      <c r="AC47" s="1208" t="str">
        <f ca="1">AM102</f>
        <v>Spanje</v>
      </c>
      <c r="AD47" s="1208"/>
      <c r="AE47" s="1208" t="str">
        <f ca="1">AO102</f>
        <v>Frankrijk</v>
      </c>
      <c r="AF47" s="1208"/>
      <c r="AG47" s="716" t="str">
        <f ca="1">IF(AO46="FOUT","",IF(W46&gt;Y46,AC46,IF(W46&lt;Y46,AE46,AC46&amp;AE46)))</f>
        <v>D4</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853</v>
      </c>
      <c r="M48" s="665"/>
      <c r="N48" s="666" t="str">
        <f ca="1">IF(AK48="LEEG","▼   ","")&amp;"-  "</f>
        <v xml:space="preserve">-  </v>
      </c>
      <c r="O48" s="1209" t="str">
        <f ca="1">" "&amp;Taal04!$B$77&amp;" "&amp;D40</f>
        <v xml:space="preserve"> Win. Wedstrijd 48</v>
      </c>
      <c r="P48" s="1209"/>
      <c r="Q48" s="1209"/>
      <c r="R48" s="1209"/>
      <c r="S48" s="1209"/>
      <c r="T48" s="1209"/>
      <c r="U48" s="667" t="s">
        <v>854</v>
      </c>
      <c r="V48" s="666" t="str">
        <f ca="1">IF(AL48="LEEG","▼   ","")&amp;": "</f>
        <v xml:space="preserve">: </v>
      </c>
      <c r="W48" s="738">
        <v>1</v>
      </c>
      <c r="X48" s="940" t="s">
        <v>12</v>
      </c>
      <c r="Y48" s="738">
        <v>0</v>
      </c>
      <c r="Z48" s="60"/>
      <c r="AA48" s="17"/>
      <c r="AB48" s="851">
        <f>IF(AND(AM48="GOED",AN48="GOED"),W48+Y48,0)</f>
        <v>1</v>
      </c>
      <c r="AC48" s="271" t="str">
        <f ca="1">IF(OR(L48="",ISBLANK(L48),L48=$AQ$11),"OO",IF(TYPE(VLOOKUP(L48,Taal02!$C$100:$D$419,2,FALSE))=16,"XX",VLOOKUP(L48,Taal02!$C$100:$D$419,2,FALSE)))</f>
        <v>D2</v>
      </c>
      <c r="AD48" s="235" t="str">
        <f ca="1">IF(AC48="OO","LEEG",IF(AC48="XX","FOUT",VLOOKUP(AC48,Voorblad!$X$65:$Z$98,3,FALSE)))</f>
        <v>NL</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B1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NLGB10|</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Nederland</v>
      </c>
      <c r="H49" s="1207"/>
      <c r="I49" s="1207"/>
      <c r="J49" s="1207"/>
      <c r="K49" s="1207"/>
      <c r="L49" s="1207"/>
      <c r="M49" s="16"/>
      <c r="N49" s="16"/>
      <c r="O49" s="1207" t="str">
        <f ca="1">IF($AB$9=1," "&amp;AE49,IF($AB$9=2,IF(AE48="OO"," "&amp;AE49,""),""))</f>
        <v xml:space="preserve"> Engeland</v>
      </c>
      <c r="P49" s="1207"/>
      <c r="Q49" s="1207"/>
      <c r="R49" s="1207"/>
      <c r="S49" s="1207"/>
      <c r="T49" s="1207"/>
      <c r="U49" s="1207"/>
      <c r="V49" s="17"/>
      <c r="W49" s="262"/>
      <c r="X49" s="262"/>
      <c r="Y49" s="262"/>
      <c r="Z49" s="60"/>
      <c r="AA49" s="17"/>
      <c r="AB49" s="850"/>
      <c r="AC49" s="1208" t="str">
        <f ca="1">AM103</f>
        <v>Nederland</v>
      </c>
      <c r="AD49" s="1208"/>
      <c r="AE49" s="1208" t="str">
        <f ca="1">AO103</f>
        <v>Engeland</v>
      </c>
      <c r="AF49" s="1208"/>
      <c r="AG49" s="716" t="str">
        <f ca="1">IF(AO48="FOUT","",IF(W48&gt;Y48,AC48,IF(W48&lt;Y48,AE48,AC48&amp;AE48)))</f>
        <v>D2</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Nederland</v>
      </c>
      <c r="AZ51" s="685" t="str">
        <f t="shared" ref="AZ51:AZ71" ca="1" si="15">RIGHT(LEFT($AL$99,$BA51),2)</f>
        <v>D2</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Spanje</v>
      </c>
      <c r="H53" s="1207"/>
      <c r="I53" s="1207"/>
      <c r="J53" s="1207"/>
      <c r="K53" s="1207"/>
      <c r="L53" s="1207"/>
      <c r="M53" s="16"/>
      <c r="N53" s="16"/>
      <c r="O53" s="1207" t="str">
        <f ca="1">IF($AB$9=1," "&amp;AE53,IF($AB$9=2,IF(AE52="OO"," "&amp;AE53,""),""))</f>
        <v xml:space="preserve"> Engeland</v>
      </c>
      <c r="P53" s="1207"/>
      <c r="Q53" s="1207"/>
      <c r="R53" s="1207"/>
      <c r="S53" s="1207"/>
      <c r="T53" s="1207"/>
      <c r="U53" s="1207"/>
      <c r="V53" s="17"/>
      <c r="W53" s="262"/>
      <c r="X53" s="262"/>
      <c r="Y53" s="262"/>
      <c r="Z53" s="60"/>
      <c r="AA53" s="17"/>
      <c r="AB53" s="850"/>
      <c r="AC53" s="1208" t="str">
        <f ca="1">AM106</f>
        <v>Spanje</v>
      </c>
      <c r="AD53" s="1208"/>
      <c r="AE53" s="1208" t="str">
        <f ca="1">AO106</f>
        <v>Engeland</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Frankrijk</v>
      </c>
      <c r="AZ53" s="685" t="str">
        <f t="shared" ca="1" si="15"/>
        <v>D4</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Georgië</v>
      </c>
      <c r="AZ54" s="685" t="str">
        <f t="shared" ca="1" si="15"/>
        <v>F2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465</v>
      </c>
      <c r="M56" s="665"/>
      <c r="N56" s="666" t="str">
        <f ca="1">IF(AK56="LEEG","▼   ","")&amp;"-  "</f>
        <v xml:space="preserve">-  </v>
      </c>
      <c r="O56" s="1209" t="str">
        <f ca="1">" "&amp;Taal04!$B$77&amp;" "&amp;D48</f>
        <v xml:space="preserve"> Win. Wedstrijd 50</v>
      </c>
      <c r="P56" s="1209"/>
      <c r="Q56" s="1209"/>
      <c r="R56" s="1209"/>
      <c r="S56" s="1209"/>
      <c r="T56" s="1209"/>
      <c r="U56" s="667" t="s">
        <v>853</v>
      </c>
      <c r="V56" s="666" t="str">
        <f ca="1">IF(AL56="LEEG","▼   ","")&amp;": "</f>
        <v xml:space="preserve">: </v>
      </c>
      <c r="W56" s="738">
        <v>2</v>
      </c>
      <c r="X56" s="940" t="s">
        <v>12</v>
      </c>
      <c r="Y56" s="738">
        <v>0</v>
      </c>
      <c r="Z56" s="60"/>
      <c r="AA56" s="17"/>
      <c r="AB56" s="851">
        <f>IF(AND(AM56="GOED",AN56="GOED"),W56+Y56,0)</f>
        <v>2</v>
      </c>
      <c r="AC56" s="271" t="str">
        <f ca="1">IF(OR(L56="",ISBLANK(L56),L56=$AQ$11),"OO",IF(TYPE(VLOOKUP(L56,Taal02!$C$100:$D$419,2,FALSE))=16,"XX",VLOOKUP(L56,Taal02!$C$100:$D$419,2,FALSE)))</f>
        <v>D4</v>
      </c>
      <c r="AD56" s="235" t="str">
        <f ca="1">IF(AC56="OO","LEEG",IF(AC56="XX","FOUT",VLOOKUP(AC56,Voorblad!$X$65:$Z$98,3,FALSE)))</f>
        <v>FR</v>
      </c>
      <c r="AE56" s="271" t="str">
        <f ca="1">IF(OR(U56="",ISBLANK(U56),U56=$AQ$11),"OO",IF(TYPE(VLOOKUP(U56,Taal02!$C$100:$D$419,2,FALSE))=16,"XX",VLOOKUP(U56,Taal02!$C$100:$D$419,2,FALSE)))</f>
        <v>D2</v>
      </c>
      <c r="AF56" s="235" t="str">
        <f ca="1">IF(AE56="OO","LEEG",IF(AE56="XX","FOUT",VLOOKUP(AE56,Voorblad!$X$65:$Z$98,3,FALSE)))</f>
        <v>NL</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FRNL20|</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Frankrijk</v>
      </c>
      <c r="H57" s="1207"/>
      <c r="I57" s="1207"/>
      <c r="J57" s="1207"/>
      <c r="K57" s="1207"/>
      <c r="L57" s="1207"/>
      <c r="M57" s="16"/>
      <c r="N57" s="16"/>
      <c r="O57" s="1207" t="str">
        <f ca="1">IF($AB$9=1," "&amp;AE57,IF($AB$9=2,IF(AE56="OO"," "&amp;AE57,""),""))</f>
        <v xml:space="preserve"> Nederland</v>
      </c>
      <c r="P57" s="1207"/>
      <c r="Q57" s="1207"/>
      <c r="R57" s="1207"/>
      <c r="S57" s="1207"/>
      <c r="T57" s="1207"/>
      <c r="U57" s="1207"/>
      <c r="V57" s="17"/>
      <c r="W57" s="17"/>
      <c r="X57" s="17"/>
      <c r="Y57" s="17"/>
      <c r="Z57" s="60"/>
      <c r="AA57" s="17"/>
      <c r="AB57" s="1213" t="s">
        <v>1908</v>
      </c>
      <c r="AC57" s="1210" t="str">
        <f ca="1">AM109</f>
        <v>Frankrijk</v>
      </c>
      <c r="AD57" s="1210"/>
      <c r="AE57" s="1210" t="str">
        <f ca="1">AO109</f>
        <v>Nederland</v>
      </c>
      <c r="AF57" s="1210"/>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465</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Frankrijk</v>
      </c>
      <c r="P60" s="1211"/>
      <c r="Q60" s="1211"/>
      <c r="R60" s="1211"/>
      <c r="S60" s="1211"/>
      <c r="T60" s="1211"/>
      <c r="U60" s="1211"/>
      <c r="V60" s="17"/>
      <c r="W60" s="17"/>
      <c r="X60" s="17"/>
      <c r="Y60" s="17"/>
      <c r="Z60" s="60"/>
      <c r="AA60" s="17"/>
      <c r="AB60" s="1213"/>
      <c r="AC60" s="10"/>
      <c r="AD60" s="5"/>
      <c r="AE60" s="1210" t="str">
        <f ca="1">AM112</f>
        <v>Frankrijk</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SCIT03|DERS20|GBPL21|ESCZ31|FRRO20|PTDK20|BECH31|NLTR20|ESDE21|PTFR02|GBIT10|BENL03|ESFR02|NLGB10|FRNL20|FR|</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SCIT03|DERS20|GBPL21|ESCZ31|FRRO20|PTDK20|BECH31|NLTR20|ESDE21|PTFR02|GBIT10|BENL03|ESFR02|NLGB10|FRNL20|</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Frankrijk</v>
      </c>
      <c r="AV73" s="694" t="str">
        <f ca="1">RIGHT(LEFT($AL$102,$BA73),2)</f>
        <v>D4</v>
      </c>
      <c r="AW73" s="693" t="str">
        <f ca="1">IF(AX73=$AR$11,$AQ$11,IF(AX73=$AR$12,$AQ$12,VLOOKUP(AX73,Voorblad!$X$67:$Z$98,2,FALSE)))</f>
        <v>Nederland</v>
      </c>
      <c r="AX73" s="694" t="str">
        <f ca="1">RIGHT(LEFT($AK$103,$BA73),2)</f>
        <v>D2</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191" t="str">
        <f ca="1">Groepswedstrijden!$Z$73</f>
        <v>A2</v>
      </c>
      <c r="AD74" s="1191"/>
      <c r="AE74" s="1191" t="str">
        <f ca="1">Groepswedstrijden!$AA$73</f>
        <v>B1B3</v>
      </c>
      <c r="AF74" s="1191"/>
      <c r="AG74" s="1191" t="e">
        <f>#REF!</f>
        <v>#REF!</v>
      </c>
      <c r="AH74" s="1191"/>
      <c r="AI74" s="1191" t="e">
        <f>#REF!</f>
        <v>#REF!</v>
      </c>
      <c r="AJ74" s="1191"/>
      <c r="AK74" s="717" t="str">
        <f ca="1">'Eindstand Groep'!$Y$5</f>
        <v>A2</v>
      </c>
      <c r="AL74" s="717" t="str">
        <f ca="1">'Eindstand Groep'!$Z$5</f>
        <v>B3</v>
      </c>
      <c r="AM74" s="1199" t="str">
        <f t="shared" ref="AM74:AM81" ca="1" si="18">IF($AG$71=1,AK74,IF($AG$67=1,AC74,IF($AG$69=1,AG74,"")))</f>
        <v>A2</v>
      </c>
      <c r="AN74" s="1199"/>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C3</v>
      </c>
      <c r="AF75" s="1195"/>
      <c r="AG75" s="1195" t="e">
        <f>#REF!</f>
        <v>#REF!</v>
      </c>
      <c r="AH75" s="1195"/>
      <c r="AI75" s="1195" t="e">
        <f>#REF!</f>
        <v>#REF!</v>
      </c>
      <c r="AJ75" s="1195"/>
      <c r="AK75" s="718" t="str">
        <f ca="1">'Eindstand Groep'!$Y$6</f>
        <v>A1</v>
      </c>
      <c r="AL75" s="718" t="str">
        <f ca="1">'Eindstand Groep'!$Z$6</f>
        <v>C3</v>
      </c>
      <c r="AM75" s="1200" t="str">
        <f t="shared" ca="1" si="18"/>
        <v>A1</v>
      </c>
      <c r="AN75" s="1200"/>
      <c r="AO75" s="719" t="str">
        <f t="shared" ref="AO75:AO81" ca="1" si="24">IF($AG$71=1,AL75,IF($AG$67=1,AE75,IF($AG$69=1,AI75,"")))</f>
        <v>C3</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D1E4F4</v>
      </c>
      <c r="AF76" s="1191"/>
      <c r="AG76" s="1191" t="e">
        <f>#REF!</f>
        <v>#REF!</v>
      </c>
      <c r="AH76" s="1191"/>
      <c r="AI76" s="1191" t="e">
        <f>#REF!&amp;#REF!&amp;#REF!</f>
        <v>#REF!</v>
      </c>
      <c r="AJ76" s="1191"/>
      <c r="AK76" s="717" t="str">
        <f ca="1">'Eindstand Groep'!$Y$7</f>
        <v>C4</v>
      </c>
      <c r="AL76" s="717" t="str">
        <f ca="1">'Eindstand Groep'!$Z$7</f>
        <v>D1E4F4</v>
      </c>
      <c r="AM76" s="1199" t="str">
        <f t="shared" ca="1" si="18"/>
        <v>C4</v>
      </c>
      <c r="AN76" s="1199"/>
      <c r="AO76" s="614" t="str">
        <f t="shared" ca="1" si="24"/>
        <v>D1E4F4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B1B3</v>
      </c>
      <c r="AD77" s="1195"/>
      <c r="AE77" s="1195" t="str">
        <f ca="1">Groepswedstrijden!$Z$74&amp;Groepswedstrijden!$AC$74&amp;Groepswedstrijden!$AD$74&amp;Groepswedstrijden!$AE$74</f>
        <v>A3A4D1E4F4</v>
      </c>
      <c r="AF77" s="1195"/>
      <c r="AG77" s="1195" t="e">
        <f>#REF!</f>
        <v>#REF!</v>
      </c>
      <c r="AH77" s="1195"/>
      <c r="AI77" s="1195" t="e">
        <f>#REF!&amp;#REF!&amp;#REF!&amp;#REF!</f>
        <v>#REF!</v>
      </c>
      <c r="AJ77" s="1195"/>
      <c r="AK77" s="718" t="str">
        <f ca="1">'Eindstand Groep'!$Y$8</f>
        <v>B1</v>
      </c>
      <c r="AL77" s="718" t="str">
        <f ca="1">'Eindstand Groep'!$Z$8</f>
        <v>A4D1E4F4</v>
      </c>
      <c r="AM77" s="1200" t="str">
        <f t="shared" ca="1" si="18"/>
        <v>B1</v>
      </c>
      <c r="AN77" s="1200"/>
      <c r="AO77" s="719" t="str">
        <f t="shared" ca="1" si="24"/>
        <v>A4D1E4F4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D4</v>
      </c>
      <c r="AD78" s="1191"/>
      <c r="AE78" s="1191" t="str">
        <f ca="1">Groepswedstrijden!$AD$73</f>
        <v>E3</v>
      </c>
      <c r="AF78" s="1191"/>
      <c r="AG78" s="1191" t="e">
        <f>#REF!</f>
        <v>#REF!</v>
      </c>
      <c r="AH78" s="1191"/>
      <c r="AI78" s="1191" t="e">
        <f>#REF!</f>
        <v>#REF!</v>
      </c>
      <c r="AJ78" s="1191"/>
      <c r="AK78" s="717" t="str">
        <f ca="1">'Eindstand Groep'!$Y$9</f>
        <v>D4</v>
      </c>
      <c r="AL78" s="717" t="str">
        <f ca="1">'Eindstand Groep'!$Z$9</f>
        <v>E3</v>
      </c>
      <c r="AM78" s="1199" t="str">
        <f t="shared" ca="1" si="18"/>
        <v>D4</v>
      </c>
      <c r="AN78" s="1199"/>
      <c r="AO78" s="614" t="str">
        <f t="shared" ca="1" si="24"/>
        <v>E3</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A3A4B2C2</v>
      </c>
      <c r="AF79" s="1195"/>
      <c r="AG79" s="1195" t="e">
        <f>#REF!</f>
        <v>#REF!</v>
      </c>
      <c r="AH79" s="1195"/>
      <c r="AI79" s="1195" t="e">
        <f>#REF!&amp;#REF!&amp;#REF!</f>
        <v>#REF!</v>
      </c>
      <c r="AJ79" s="1195"/>
      <c r="AK79" s="718" t="str">
        <f ca="1">'Eindstand Groep'!$Y$10</f>
        <v>F3</v>
      </c>
      <c r="AL79" s="718" t="str">
        <f ca="1">'Eindstand Groep'!$Z$10</f>
        <v>A4B2C2</v>
      </c>
      <c r="AM79" s="1200" t="str">
        <f t="shared" ca="1" si="18"/>
        <v>F3</v>
      </c>
      <c r="AN79" s="1200"/>
      <c r="AO79" s="719" t="str">
        <f t="shared" ca="1" si="24"/>
        <v>A4B2C2</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A3A4B2C2D1</v>
      </c>
      <c r="AF80" s="1191"/>
      <c r="AG80" s="1191" t="e">
        <f>#REF!</f>
        <v>#REF!</v>
      </c>
      <c r="AH80" s="1191"/>
      <c r="AI80" s="1191" t="e">
        <f>#REF!&amp;#REF!&amp;#REF!&amp;#REF!</f>
        <v>#REF!</v>
      </c>
      <c r="AJ80" s="1191"/>
      <c r="AK80" s="717" t="str">
        <f ca="1">'Eindstand Groep'!$Y$11</f>
        <v>E1</v>
      </c>
      <c r="AL80" s="717" t="str">
        <f ca="1">'Eindstand Groep'!$Z$11</f>
        <v>A4B2C2D1</v>
      </c>
      <c r="AM80" s="1199" t="str">
        <f t="shared" ca="1" si="18"/>
        <v>E1</v>
      </c>
      <c r="AN80" s="1199"/>
      <c r="AO80" s="614" t="str">
        <f t="shared" ca="1" si="24"/>
        <v>A4B2C2D1</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Georgië</v>
      </c>
      <c r="AV80" s="694" t="str">
        <f t="shared" ca="1" si="20"/>
        <v>F2</v>
      </c>
      <c r="AW80" s="693" t="str">
        <f ca="1">IF(AX80=$AR$11,$AQ$11,IF(AX80=$AR$12,$AQ$12,VLOOKUP(AX80,Voorblad!$X$67:$Z$98,2,FALSE)))</f>
        <v>Frankrijk</v>
      </c>
      <c r="AX80" s="694" t="str">
        <f t="shared" ca="1" si="21"/>
        <v>D4</v>
      </c>
      <c r="AY80" s="693" t="str">
        <f ca="1">IF(AZ80=$AR$11,$AQ$11,IF(AZ80=$AR$12,$AQ$12,VLOOKUP(AZ80,Voorblad!$X$67:$Z$98,2,FALSE)))</f>
        <v>Georgië</v>
      </c>
      <c r="AZ80" s="694" t="str">
        <f t="shared" ca="1" si="22"/>
        <v>F2</v>
      </c>
      <c r="BA80" s="696">
        <f t="shared" si="23"/>
        <v>16</v>
      </c>
    </row>
    <row r="81" spans="21:53" x14ac:dyDescent="0.25">
      <c r="AB81" s="718">
        <f>D28</f>
        <v>44</v>
      </c>
      <c r="AC81" s="1195" t="str">
        <f ca="1">Groepswedstrijden!$AC$72</f>
        <v>D2</v>
      </c>
      <c r="AD81" s="1195"/>
      <c r="AE81" s="1195" t="str">
        <f ca="1">Groepswedstrijden!$AE$73</f>
        <v>F1</v>
      </c>
      <c r="AF81" s="1195"/>
      <c r="AG81" s="1195" t="e">
        <f>#REF!</f>
        <v>#REF!</v>
      </c>
      <c r="AH81" s="1195"/>
      <c r="AI81" s="1195" t="e">
        <f>#REF!</f>
        <v>#REF!</v>
      </c>
      <c r="AJ81" s="1195"/>
      <c r="AK81" s="718" t="str">
        <f ca="1">'Eindstand Groep'!$Y$12</f>
        <v>D2</v>
      </c>
      <c r="AL81" s="718" t="str">
        <f ca="1">'Eindstand Groep'!$Z$12</f>
        <v>F1</v>
      </c>
      <c r="AM81" s="1200" t="str">
        <f t="shared" ca="1" si="18"/>
        <v>D2</v>
      </c>
      <c r="AN81" s="1200"/>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Hongarije</v>
      </c>
      <c r="AV81" s="694" t="str">
        <f t="shared" ca="1" si="20"/>
        <v>A3</v>
      </c>
      <c r="AW81" s="693" t="str">
        <f ca="1">IF(AX81=$AR$11,$AQ$11,IF(AX81=$AR$12,$AQ$12,VLOOKUP(AX81,Voorblad!$X$67:$Z$98,2,FALSE)))</f>
        <v>Georgië</v>
      </c>
      <c r="AX81" s="694" t="str">
        <f t="shared" ca="1" si="21"/>
        <v>F2</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Italië</v>
      </c>
      <c r="AV82" s="694" t="str">
        <f t="shared" ca="1" si="20"/>
        <v>B3</v>
      </c>
      <c r="AW82" s="693" t="str">
        <f ca="1">IF(AX82=$AR$11,$AQ$11,IF(AX82=$AR$12,$AQ$12,VLOOKUP(AX82,Voorblad!$X$67:$Z$98,2,FALSE)))</f>
        <v>Hongarije</v>
      </c>
      <c r="AX82" s="694" t="str">
        <f t="shared" ca="1" si="21"/>
        <v>A3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Kroatië</v>
      </c>
      <c r="AV83" s="694" t="str">
        <f t="shared" ca="1" si="20"/>
        <v>B2</v>
      </c>
      <c r="AW83" s="693" t="str">
        <f ca="1">IF(AX83=$AR$11,$AQ$11,IF(AX83=$AR$12,$AQ$12,VLOOKUP(AX83,Voorblad!$X$67:$Z$98,2,FALSE)))</f>
        <v>Italië</v>
      </c>
      <c r="AX83" s="694" t="str">
        <f t="shared" ca="1" si="21"/>
        <v>B3</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Nederland</v>
      </c>
      <c r="AV84" s="694" t="str">
        <f t="shared" ca="1" si="20"/>
        <v>D2</v>
      </c>
      <c r="AW84" s="693" t="str">
        <f ca="1">IF(AX84=$AR$11,$AQ$11,IF(AX84=$AR$12,$AQ$12,VLOOKUP(AX84,Voorblad!$X$67:$Z$98,2,FALSE)))</f>
        <v>Kroatië</v>
      </c>
      <c r="AX84" s="694" t="str">
        <f t="shared" ca="1" si="21"/>
        <v>B2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A2</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A2</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Schotland</v>
      </c>
      <c r="AN86" s="1191"/>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C3</v>
      </c>
      <c r="AF87" s="1195"/>
      <c r="AG87" s="1195" t="str">
        <f t="shared" ca="1" si="29"/>
        <v>A1</v>
      </c>
      <c r="AH87" s="1195"/>
      <c r="AI87" s="1195" t="str">
        <f t="shared" ca="1" si="30"/>
        <v>C3</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Servië</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D1E4F4</v>
      </c>
      <c r="AF88" s="1191"/>
      <c r="AG88" s="1191" t="str">
        <f t="shared" ca="1" si="29"/>
        <v>C4</v>
      </c>
      <c r="AH88" s="1191"/>
      <c r="AI88" s="1191" t="str">
        <f t="shared" ca="1" si="30"/>
        <v>E4D1F4</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E4D1F4&amp;&amp;E1D4F2D2D3F3E3E2F1????????????????????????????????????????????????????????????????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Oekraïne / Polen / Tsjechië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A4D1E4F4</v>
      </c>
      <c r="AF89" s="1195"/>
      <c r="AG89" s="1195" t="str">
        <f t="shared" ca="1" si="29"/>
        <v>B1</v>
      </c>
      <c r="AH89" s="1195"/>
      <c r="AI89" s="1195" t="str">
        <f t="shared" ca="1" si="30"/>
        <v>E4D1F4A4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E4D1F4A4&amp;&amp;E1A1D4F2A3D2D3F3E3A2E2F1????????????????????????????????????????????????????????????????</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Oekraïne / Polen / Tsjechië / Zwitserland</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D4</v>
      </c>
      <c r="AD90" s="1191"/>
      <c r="AE90" s="1191" t="str">
        <f t="shared" ca="1" si="26"/>
        <v>E3</v>
      </c>
      <c r="AF90" s="1191"/>
      <c r="AG90" s="1191" t="str">
        <f t="shared" ca="1" si="29"/>
        <v>D4</v>
      </c>
      <c r="AH90" s="1191"/>
      <c r="AI90" s="1191" t="str">
        <f t="shared" ca="1" si="30"/>
        <v>E3</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Frankrijk</v>
      </c>
      <c r="AN90" s="1191"/>
      <c r="AO90" s="728" t="str">
        <f ca="1">IF(AI90="","",IF(LEN(AI90)&gt;=2,VLOOKUP(LEFT(AI90,2),Voorblad!$X$67:$Y$98,2)&amp;IF(LEN(AI90)&gt;=4," / "&amp;VLOOKUP(RIGHT(LEFT(AI90,4),2),Voorblad!$X$67:$Y$98,2)&amp;IF(LEN(AI90)&gt;=6," / "&amp;VLOOKUP(RIGHT(LEFT(AI90,6),2),Voorblad!$X$67:$Y$98,2)&amp;IF(LEN(AI90)&gt;=8," / "&amp;VLOOKUP(RIGHT(LEFT(AI90,8),2),Voorblad!$X$67:$Y$98,2),""),""),""),""))</f>
        <v>Roemenië</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A4B2C2</v>
      </c>
      <c r="AF91" s="1195"/>
      <c r="AG91" s="1195" t="str">
        <f t="shared" ca="1" si="29"/>
        <v>F3</v>
      </c>
      <c r="AH91" s="1195"/>
      <c r="AI91" s="1195" t="str">
        <f t="shared" ca="1" si="30"/>
        <v>C2B2A4</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C2B2A4&amp;&amp;B4A1C4A3B3A2C3C1B1????????????????????????????????????????????????????????????????</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Denemarken / Kroatië / Zwitserland</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A4B2C2D1</v>
      </c>
      <c r="AF92" s="1191"/>
      <c r="AG92" s="1191" t="str">
        <f t="shared" ca="1" si="29"/>
        <v>E1</v>
      </c>
      <c r="AH92" s="1191"/>
      <c r="AI92" s="1191" t="str">
        <f t="shared" ca="1" si="30"/>
        <v>C2B2D1A4</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C2B2D1A4&amp;&amp;B4A1C4D4A3B3D2D3A2C3C1B1????????????????????????????????????????????????????????????????</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Denemarken / Kroatië / Polen / Zwitserland</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D2</v>
      </c>
      <c r="AD93" s="1195"/>
      <c r="AE93" s="1195" t="str">
        <f t="shared" ca="1" si="26"/>
        <v>F1</v>
      </c>
      <c r="AF93" s="1195"/>
      <c r="AG93" s="1195" t="str">
        <f t="shared" ca="1" si="29"/>
        <v>D2</v>
      </c>
      <c r="AH93" s="1195"/>
      <c r="AI93" s="1195" t="str">
        <f t="shared" ca="1" si="30"/>
        <v>F1</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Nederland</v>
      </c>
      <c r="AN93" s="1195"/>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v>
      </c>
      <c r="AD97" s="1195"/>
      <c r="AE97" s="1195" t="str">
        <f ca="1">AG23</f>
        <v>D4</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D4</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D4&amp;&amp;E1D2E4D3D1E3E2????????????????????????????????????????????????????????????????</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Frankrijk</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D2</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D2</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D2&amp;&amp;D4F2D3D1F3F4F1????????????????????????????????????????????????????????????????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Nederland</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B1</v>
      </c>
      <c r="AD102" s="1191"/>
      <c r="AE102" s="1191" t="str">
        <f ca="1">AG39</f>
        <v>D4</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D4</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D4&amp;&amp;B4E1C2A1C4F2A3B3B2D2E4D3D1F3E3A2C3C1E2B1F4F1A4????????????????????????????????????????????????????????????????</v>
      </c>
      <c r="AM102" s="1192" t="str">
        <f ca="1">IF(AG102="","",IF(LEN(AG102)&gt;=2,VLOOKUP(LEFT(AG102,2),Voorblad!$X$67:$Y$98,2)&amp;IF(LEN(AG102)&gt;=4," / "&amp;VLOOKUP(RIGHT(LEFT(AG102,4),2),Voorblad!$X$67:$Y$98,2),""),""))</f>
        <v>Spanje</v>
      </c>
      <c r="AN102" s="1192"/>
      <c r="AO102" s="717" t="str">
        <f ca="1">IF(AI102="","",IF(LEN(AI102)&gt;=2,VLOOKUP(LEFT(AI102,2),Voorblad!$X$67:$Y$98,2)&amp;IF(LEN(AI102)&gt;=4," / "&amp;VLOOKUP(RIGHT(LEFT(AI102,4),2),Voorblad!$X$67:$Y$98,2),""),""))</f>
        <v>Frankrijk</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D2</v>
      </c>
      <c r="AD103" s="1195"/>
      <c r="AE103" s="1195" t="str">
        <f ca="1">AG41</f>
        <v>C4</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D2</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D2&amp;&amp;B4E1C2A1C4D4F2A3B3B2E4D3D1F3E3A2C3C1E2B1F4F1A4????????????????????????????????????????????????????????????????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190" t="str">
        <f ca="1">IF(AG103="","",IF(LEN(AG103)&gt;=2,VLOOKUP(LEFT(AG103,2),Voorblad!$X$67:$Y$98,2)&amp;IF(LEN(AG103)&gt;=4," / "&amp;VLOOKUP(RIGHT(LEFT(AG103,4),2),Voorblad!$X$67:$Y$98,2),""),""))</f>
        <v>Nederland</v>
      </c>
      <c r="AN103" s="1190"/>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B1</v>
      </c>
      <c r="AD106" s="1191"/>
      <c r="AE106" s="1191" t="str">
        <f ca="1">AG50</f>
        <v>C4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B1</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B1&amp;&amp;B4E1C2A1C4D4F2A3B3B2D2E4D3D1F3E3A2C3C1E2F4F1A4????????????????????????????????????????????????????????????????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192" t="str">
        <f ca="1">IF(AG106="","",IF(LEN(AG106)&gt;=2,VLOOKUP(LEFT(AG106,2),Voorblad!$X$67:$Y$98,2)&amp;IF(LEN(AG106)&gt;=4," / "&amp;VLOOKUP(RIGHT(LEFT(AG106,4),2),Voorblad!$X$67:$Y$98,2),""),""))</f>
        <v>Spanje</v>
      </c>
      <c r="AN106" s="1192"/>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Spanje</v>
      </c>
      <c r="AT107" s="701" t="str">
        <f ca="1">RIGHT(LEFT($AK$106,$BA107),2)</f>
        <v>B1</v>
      </c>
      <c r="AU107" s="700" t="str">
        <f ca="1">IF(AV107=$AR$11,$AQ$11,IF(AV107=$AR$12,$AQ$12,VLOOKUP(AV107,Voorblad!$X$67:$Z$98,2,FALSE)))</f>
        <v>Engeland</v>
      </c>
      <c r="AV107" s="701" t="str">
        <f ca="1">RIGHT(LEFT($AL$106,$BA107),2)</f>
        <v>C4</v>
      </c>
      <c r="AW107" s="705" t="str">
        <f ca="1">IF(AX107=$AR$11,$AQ$11,IF(AX107=$AR$12,$AQ$12,VLOOKUP(AX107,Voorblad!$X$67:$Z$98,2,FALSE)))</f>
        <v>Frankrijk</v>
      </c>
      <c r="AX107" s="706" t="str">
        <f ca="1">RIGHT(LEFT($AK$109,$BA107),2)</f>
        <v>D4</v>
      </c>
      <c r="AY107" s="705" t="str">
        <f ca="1">IF(AZ107=$AR$11,$AQ$11,IF(AZ107=$AR$12,$AQ$12,VLOOKUP(AZ107,Voorblad!$X$67:$Z$98,2,FALSE)))</f>
        <v>Nederland</v>
      </c>
      <c r="AZ107" s="706" t="str">
        <f ca="1">RIGHT(LEFT($AL$109,$BA107),2)</f>
        <v>D2</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D4</v>
      </c>
      <c r="AD109" s="1191"/>
      <c r="AE109" s="1191" t="str">
        <f ca="1">AG49</f>
        <v>D2</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D4</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D2</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D4&amp;&amp;B4E1C2A1C4F2A3B3B2D2E4D3D1F3E3A2C3C1E2B1F4F1A4????????????????????????????????????????????????????????????????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D2&amp;&amp;B4E1C2A1C4D4F2A3B3B2E4D3D1F3E3A2C3C1E2B1F4F1A4????????????????????????????????????????????????????????????????</v>
      </c>
      <c r="AM109" s="1192" t="str">
        <f ca="1">IF(AG109="","",IF(LEN(AG109)&gt;=2,VLOOKUP(LEFT(AG109,2),Voorblad!$X$67:$Y$98,2)&amp;IF(LEN(AG109)&gt;=4," / "&amp;VLOOKUP(RIGHT(LEFT(AG109,4),2),Voorblad!$X$67:$Y$98,2),""),""))</f>
        <v>Frankrijk</v>
      </c>
      <c r="AN109" s="1192"/>
      <c r="AO109" s="717" t="str">
        <f ca="1">IF(AI109="","",IF(LEN(AI109)&gt;=2,VLOOKUP(LEFT(AI109,2),Voorblad!$X$67:$Y$98,2)&amp;IF(LEN(AI109)&gt;=4," / "&amp;VLOOKUP(RIGHT(LEFT(AI109,4),2),Voorblad!$X$67:$Y$98,2),""),""))</f>
        <v>Nederland</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D4</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191"/>
      <c r="AM112" s="1192" t="str">
        <f ca="1">IF(AG112="","",IF(LEN(AG112)&gt;=2,VLOOKUP(LEFT(AG112,2),Voorblad!$X$67:$Y$98,2)&amp;IF(LEN(AG112)&gt;=4," / "&amp;VLOOKUP(RIGHT(LEFT(AG112,4),2),Voorblad!$X$67:$Y$98,2),""),""))</f>
        <v>Frankrijk</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Frankrijk</v>
      </c>
      <c r="AZ114" s="706" t="str">
        <f t="shared" ca="1" si="35"/>
        <v>D4</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Georgië</v>
      </c>
      <c r="AZ115" s="706" t="str">
        <f t="shared" ca="1" si="35"/>
        <v>F2</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Hongarije</v>
      </c>
      <c r="AZ116" s="706" t="str">
        <f t="shared" ca="1" si="35"/>
        <v>A3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Italië</v>
      </c>
      <c r="AZ117" s="706" t="str">
        <f t="shared" ca="1" si="35"/>
        <v>B3</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|SC|IT|DE|RS|GB|PL|ES|CZ|FR|RO|PT|DK|BE|CH|NL|TR|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Kroatië</v>
      </c>
      <c r="AZ118" s="706" t="str">
        <f t="shared" ca="1" si="35"/>
        <v>B2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Portugal</v>
      </c>
      <c r="AT123" s="701" t="str">
        <f t="shared" ca="1" si="32"/>
        <v>F3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Roemenië</v>
      </c>
      <c r="AT124" s="701" t="str">
        <f t="shared" ca="1" si="32"/>
        <v>E3</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Schotland</v>
      </c>
      <c r="AT125" s="701" t="str">
        <f t="shared" ca="1" si="32"/>
        <v>A2</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Servië</v>
      </c>
      <c r="AT126" s="701" t="str">
        <f t="shared" ca="1" si="32"/>
        <v>C3</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Slovenië</v>
      </c>
      <c r="AT127" s="701" t="str">
        <f t="shared" ca="1" si="32"/>
        <v>C1</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Slowakije</v>
      </c>
      <c r="AT128" s="701" t="str">
        <f t="shared" ca="1" si="32"/>
        <v>E2</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CZ</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DK</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CH</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FR</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3</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2</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NL</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237" t="s">
        <v>1908</v>
      </c>
      <c r="AT143" s="1237"/>
      <c r="AU143" s="1237"/>
      <c r="AV143" s="1237"/>
      <c r="AW143" s="1237"/>
      <c r="AX143" s="1237"/>
      <c r="AY143" s="285" t="str">
        <f>Voorblad!Z68</f>
        <v>SC</v>
      </c>
      <c r="AZ143" s="285">
        <f t="shared" ca="1" si="40"/>
        <v>0</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NL</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238">
        <f>LARGE(AB14:AB56,1)</f>
        <v>4</v>
      </c>
      <c r="AV144" s="1238"/>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3</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.SC.IT.DE.RS.GB.PL.ES.CZ.FR.RO.PT.DK.BE.CH.NL.TR.</v>
      </c>
      <c r="AS146" s="744"/>
      <c r="AT146" s="744"/>
      <c r="AU146" s="744"/>
      <c r="AV146" s="744"/>
      <c r="AW146" s="265"/>
      <c r="AX146" s="72"/>
      <c r="AY146" s="285" t="str">
        <f>Voorblad!Z71</f>
        <v>ES</v>
      </c>
      <c r="AZ146" s="285">
        <f t="shared" ca="1" si="40"/>
        <v>5</v>
      </c>
      <c r="BA146" s="285">
        <f t="shared" ca="1" si="41"/>
        <v>4</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.ES.DE.PT.FR.GB.IT.BE.NL.</v>
      </c>
      <c r="AS147" s="744"/>
      <c r="AT147" s="744"/>
      <c r="AU147" s="744"/>
      <c r="AV147" s="744"/>
      <c r="AW147" s="265"/>
      <c r="AX147" s="72"/>
      <c r="AY147" s="285" t="str">
        <f>Voorblad!Z72</f>
        <v>HR</v>
      </c>
      <c r="AZ147" s="285">
        <f t="shared" ca="1" si="40"/>
        <v>0</v>
      </c>
      <c r="BA147" s="285">
        <f t="shared" ca="1" si="41"/>
        <v>0</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.ES.FR.NL.GB.</v>
      </c>
      <c r="AS148" s="744"/>
      <c r="AT148" s="744"/>
      <c r="AU148" s="744"/>
      <c r="AV148" s="744"/>
      <c r="AW148" s="265"/>
      <c r="AX148" s="72"/>
      <c r="AY148" s="285" t="str">
        <f>Voorblad!Z73</f>
        <v>IT</v>
      </c>
      <c r="AZ148" s="285">
        <f t="shared" ca="1" si="40"/>
        <v>3</v>
      </c>
      <c r="BA148" s="285">
        <f t="shared" ca="1" si="41"/>
        <v>1</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.FR.NL.</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0</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|DE|GB|ES|PT|NL|BE|YY|ZZ|</v>
      </c>
      <c r="AG152" s="419"/>
      <c r="AH152" s="419"/>
      <c r="AI152" s="419"/>
      <c r="AJ152" s="419"/>
      <c r="AK152" s="419"/>
      <c r="AL152" s="419"/>
      <c r="AM152" s="419"/>
      <c r="AN152" s="419"/>
      <c r="AO152" s="498" t="s">
        <v>461</v>
      </c>
      <c r="AP152" s="757">
        <f ca="1">COUNTIF(AM153:AM154,"JA")</f>
        <v>1</v>
      </c>
      <c r="AQ152" s="500" t="s">
        <v>389</v>
      </c>
      <c r="AR152" s="746" t="str">
        <f ca="1">"."&amp;IF(AP59=3,AF59&amp;".","")</f>
        <v>.FR.</v>
      </c>
      <c r="AS152" s="265"/>
      <c r="AT152" s="718"/>
      <c r="AU152" s="265"/>
      <c r="AV152" s="72"/>
      <c r="AW152" s="265"/>
      <c r="AX152" s="72"/>
      <c r="AY152" s="285" t="str">
        <f>Voorblad!Z77</f>
        <v>RS</v>
      </c>
      <c r="AZ152" s="285">
        <f t="shared" ca="1" si="40"/>
        <v>0</v>
      </c>
      <c r="BA152" s="285">
        <f t="shared" ca="1" si="41"/>
        <v>2</v>
      </c>
    </row>
    <row r="153" spans="26:53" x14ac:dyDescent="0.25">
      <c r="AB153" s="419"/>
      <c r="AC153" s="494" t="s">
        <v>2446</v>
      </c>
      <c r="AD153" s="419"/>
      <c r="AE153" s="419" t="s">
        <v>69</v>
      </c>
      <c r="AF153" s="419" t="str">
        <f ca="1">IF($AK$56="GOED",$AD$56,$AK$56)</f>
        <v>FR</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3</v>
      </c>
      <c r="BA153" s="285">
        <f t="shared" ca="1" si="41"/>
        <v>2</v>
      </c>
    </row>
    <row r="154" spans="26:53" x14ac:dyDescent="0.25">
      <c r="AB154" s="419"/>
      <c r="AC154" s="494" t="s">
        <v>2447</v>
      </c>
      <c r="AD154" s="419"/>
      <c r="AE154" s="419" t="s">
        <v>69</v>
      </c>
      <c r="AF154" s="419" t="str">
        <f ca="1">IF($AL$56="GOED",$AF$56,$AL$56)</f>
        <v>NL</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1</v>
      </c>
      <c r="BA154" s="285">
        <f t="shared" ca="1" si="41"/>
        <v>2</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6</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8</v>
      </c>
      <c r="BA157" s="285">
        <f t="shared" ca="1" si="41"/>
        <v>0</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4</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NEE</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2</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2</v>
      </c>
      <c r="BA164" s="285">
        <f t="shared" ca="1" si="41"/>
        <v>2</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1</v>
      </c>
      <c r="BA165" s="285">
        <f t="shared" ca="1" si="41"/>
        <v>3</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FR</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NL</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20|11|21|40|13|11|02|00|20|03|10|21|30|30|10|02|20|22|11|10|32|02|22|20|02|20|03|23|20|30|30|11|01|12|01|22|DE.SC.CH.HU|ES.IT.HR.AL|GB.RS.DK.SI|NL.FR.PL.AT|BE.RO.UA.SK|PT.TR.CZ.GE|SCIT03|DERS20|GBPL21|ESCZ31|FRRO20|PTDK20|BECH31|NLTR20|ESDE21|PTFR02|GBIT10|BENL03|ESFR02|NLGB10|FRNL20|FR||Frank#*Nijboer#*(Bisbee)24||f.nijboer@bisbee.nl19]</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|Frank#*Nijboer#*(Bisbee)24</v>
      </c>
      <c r="U62" s="303"/>
      <c r="V62" s="303"/>
      <c r="W62" s="303"/>
      <c r="X62" s="303"/>
      <c r="Y62" s="303"/>
      <c r="Z62" s="306">
        <f>B63</f>
        <v>10</v>
      </c>
      <c r="AA62" s="303"/>
      <c r="AB62" s="303"/>
      <c r="AC62" s="305" t="s">
        <v>487</v>
      </c>
      <c r="AD62" s="303" t="str">
        <f>IF($N$53="G1e",Groepswedstrijden!AA88,IF($N$53="G2e",#REF!,0))</f>
        <v>|f.nijboer@bisbee.nl19</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24</v>
      </c>
      <c r="U64" s="303"/>
      <c r="V64" s="303"/>
      <c r="W64" s="303"/>
      <c r="X64" s="303"/>
      <c r="Y64" s="303"/>
      <c r="Z64" s="303" t="str">
        <f>IF(Z63-FLOOR(Z63,1)&gt;0,Z63+0.1,"")</f>
        <v/>
      </c>
      <c r="AA64" s="303"/>
      <c r="AB64" s="303"/>
      <c r="AC64" s="305" t="s">
        <v>488</v>
      </c>
      <c r="AD64" s="76" t="str">
        <f>IF(CODE(RIGHT(AD62,1))=35,LEFT(RIGHT(AD62,2),1),RIGHT(AD62,2))</f>
        <v>19</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27 = goed / 0 = leeg</v>
      </c>
      <c r="V65" s="303"/>
      <c r="W65" s="303"/>
      <c r="X65" s="303"/>
      <c r="Y65" s="303"/>
      <c r="Z65" s="303"/>
      <c r="AA65" s="303"/>
      <c r="AB65" s="303"/>
      <c r="AC65" s="305" t="s">
        <v>333</v>
      </c>
      <c r="AD65" s="76" t="str">
        <f>IF(AD64*1=0,"LEEG",IF(AD64*1&gt;64,"LANG",IF(LEN(AD62)=AD64*1+3,"GOED","FOUT")))</f>
        <v>GOED</v>
      </c>
      <c r="AE65" s="324" t="str">
        <f>AD64+3&amp;" = goed / 0 = leeg"</f>
        <v>22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|20|11|21|40|13|11|02|00|20|03|10|21|30|30|10|02|20|22|11|10|32|02|22|20|02|20|03|23|20|30|30|11|01|12|01|22|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DE.SC.CH.HU|ES.IT.HR.AL|GB.RS.DK.SI|NL.FR.PL.AT|BE.RO.UA.SK|PT.TR.CZ.GE|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SCIT03|DERS20|GBPL21|ESCZ31|FRRO20|PTDK20|BECH31|NLTR20|ESDE21|PTFR02|GBIT10|BENL03|ESFR02|NLGB10|FRNL20|</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11|21|40|13|11|02|00|20|03|10|21|30|30|10|02|20|22|11|10|32|02|22|20|02|20|03|23|20|30|30|11|01|12|01|22|DE.SC.CH.HU|ES.IT.HR.AL|GB.RS.DK.SI|NL.FR.PL.AT|BE.RO.UA.SK|PT.TR.CZ.GE|SCIT03|DERS20|GBPL21|ESCZ31|FRRO20|PTDK20|BECH31|NLTR20|ESDE21|PTFR02|GBIT10|BENL03|ESFR02|NLGB10|FRNL20|FR||Frank#*Nijboer#*(Bisbee)24||f.nijboer@bisbee.nl19]</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20|11|21|40|13|11|02|00|20|03|10|21|30|30|10|02|20|22|11|10|32|02|22|20|02|20|03|23|20|30|30|11|01|12|01|22|DE.SC.CH.HU|ES.IT.HR.AL|GB.RS.DK.SI|NL.FR.PL.AT|BE.RO.UA.SK|PT.TR.CZ.GE|SCIT03|DERS20|GBPL21|ESCZ31|FRRO20|PTDK20|BECH31|NLTR20|ESDE21|PTFR02|GBIT10|BENL03|ESFR02|NLGB10|FRNL20|FR||Frank#*Nijboer#*(Bisbee)24||f.nijboer@bisbee.nl19]</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11|21|40|13|11|02|00|20|03|10|21|30|30|10|02|20|22|11|10|32|02|22|20|02|20|03|23|20|30|30|11|01|12|01|22|DE.SC.CH.HU|ES.IT.HR.AL|GB.RS.DK.SI|NL.FR.PL.AT|BE.RO.UA.SK|PT.TR.CZ.GE|SCIT03|DERS20|GBPL21|ESCZ31|FRRO20|PTDK20|BECH31|NLTR20|ESDE21|PTFR02|GBIT10|BENL03|ESFR02|NLGB10|FRNL20|FR||Frank#*Nijboer#*(Bisbee)24||f.nijboer@bisbee.nl19]</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Frank#*Nijboer#*(Bisbee)</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24</v>
      </c>
      <c r="AB5" s="3"/>
      <c r="AC5" s="117" t="str">
        <f>AA7</f>
        <v>GOED</v>
      </c>
      <c r="AD5" s="117" t="str">
        <f>IF(AC5="GOED",AA6,"FOUT")</f>
        <v>|Frank#*Nijboer#*(Bisbee)24</v>
      </c>
      <c r="AE5" s="117">
        <f>LEN(AD5)</f>
        <v>27</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|Frank#*Nijboer#*(Bisbee)24</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|20|11|21|40|13|11|02|00|20|03|10|21|30|30|10|02|20|22|11|10|32|02|22|20|02|20|03|23|20|30|30|11|01|12|01|22|</v>
      </c>
      <c r="Z11" s="1133"/>
      <c r="AA11" s="1133"/>
      <c r="AB11" s="1133"/>
      <c r="AC11" s="1133"/>
      <c r="AD11" s="1134"/>
      <c r="AE11" s="41"/>
      <c r="AF11" s="831" t="s">
        <v>261</v>
      </c>
      <c r="AG11" s="106" t="str">
        <f>IF(TYPE(VLOOKUP(AF11,$D$25:$D$60,1,FALSE)*1)=1,VLOOKUP(AF11,$D$25:$AA$60,24,FALSE),IF(TYPE(VLOOKUP(AF11,$N$25:$N$60,1,FALSE)*1)=1,VLOOKUP(AF11,$N$25:$AD$60,17,FALSE),"ERROR"))</f>
        <v>20|</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11|</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3</v>
      </c>
      <c r="AO12" s="206">
        <f>IF(ISNUMBER(L29),L29,0)</f>
        <v>2</v>
      </c>
      <c r="AP12" s="155">
        <f>IF(AA25&lt;&gt;"FOUT",IF(AM12&gt;AL13,3,IF(AM12=AL13,1,0)),0)+IF(AA27&lt;&gt;"FOUT",IF(AN12&gt;AL14,3,IF(AN12=AL14,1,0)),0)+IF(AA29&lt;&gt;"FOUT",IF(AO12&gt;AL15,3,IF(AO12=AL15,1,0)),0)</f>
        <v>9</v>
      </c>
      <c r="AQ12" s="158">
        <f>SUM(AL12:AO12)</f>
        <v>7</v>
      </c>
      <c r="AR12" s="157">
        <f>SUM(AL12:AL15)</f>
        <v>0</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95070703500001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21|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2</v>
      </c>
      <c r="AO13" s="163">
        <f>IF(ISNUMBER(J28),J28,0)</f>
        <v>1</v>
      </c>
      <c r="AP13" s="151">
        <f>IF(AA25&lt;&gt;"FOUT",IF(AL13&gt;AM12,3,IF(AL13=AM12,1,0)),0)+IF(AA30&lt;&gt;"FOUT",IF(AN13&gt;AM14,3,IF(AN13=AM14,1,0)),0)+IF(AA28&lt;&gt;"FOUT",IF(AO13&gt;AM15,3,IF(AO13=AM15,1,0)),0)</f>
        <v>6</v>
      </c>
      <c r="AQ13" s="153">
        <f>SUM(AL13:AO13)</f>
        <v>3</v>
      </c>
      <c r="AR13" s="152">
        <f>SUM(AM12:AM15)</f>
        <v>2</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65010303500003</v>
      </c>
      <c r="BA13" s="221">
        <f ca="1">RANK(AZ13,AZ12:AZ15)</f>
        <v>2</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40|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0</v>
      </c>
      <c r="AN14" s="202">
        <v>0</v>
      </c>
      <c r="AO14" s="163">
        <f>IF(ISNUMBER(J26),J26,0)</f>
        <v>1</v>
      </c>
      <c r="AP14" s="151">
        <f>IF(AA27&lt;&gt;"FOUT",IF(AL14&gt;AN12,3,IF(AL14=AN12,1,0)),0)+IF(AA30&lt;&gt;"FOUT",IF(AM14&gt;AN13,3,IF(AM14=AN13,1,0)),0)+IF(AA26&lt;&gt;"FOUT",IF(AO14&gt;AN15,3,IF(AO14=AN15,1,0)),0)</f>
        <v>1</v>
      </c>
      <c r="AQ14" s="153">
        <f>SUM(AL14:AO14)</f>
        <v>1</v>
      </c>
      <c r="AR14" s="152">
        <f>SUM(AN12:AN15)</f>
        <v>6</v>
      </c>
      <c r="AS14" s="110">
        <f>IF($AP14=$AP12,AL14,0)</f>
        <v>0</v>
      </c>
      <c r="AT14" s="69">
        <f>IF($AP14=$AP13,AM14,0)</f>
        <v>0</v>
      </c>
      <c r="AU14" s="202">
        <v>0</v>
      </c>
      <c r="AV14" s="200">
        <f>IF($AP14=$AP15,AO14,0)</f>
        <v>1</v>
      </c>
      <c r="AW14" s="151">
        <f>IF(AS14&gt;AU12,3,IF(AS14=AU12,1,0))+IF(AT14&gt;AU13,3,IF(AT14=AU13,1,0))+IF(AV14&gt;AU15,3,IF(AV14=AU15,1,0))</f>
        <v>3</v>
      </c>
      <c r="AX14" s="153">
        <f>SUM(AS14:AV14)</f>
        <v>1</v>
      </c>
      <c r="AY14" s="163">
        <f>SUM(AU12:AU15)</f>
        <v>1</v>
      </c>
      <c r="AZ14" s="212">
        <f ca="1">AP14*10000000000000+(500+AQ14-AR14)*10000000000+AQ14*100000000+AW14*1000000+(500+AX14-AY14)*1000+AX14*10+AI14</f>
        <v>14950103500012</v>
      </c>
      <c r="BA14" s="221">
        <f ca="1">RANK(AZ14,AZ12:AZ15)</f>
        <v>4</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13|</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0</v>
      </c>
      <c r="AN15" s="209">
        <f>IF(ISNUMBER(L26),L26,0)</f>
        <v>1</v>
      </c>
      <c r="AO15" s="210">
        <v>0</v>
      </c>
      <c r="AP15" s="145">
        <f>IF(AA29&lt;&gt;"FOUT",IF(AL15&gt;AO12,3,IF(AL15=AO12,1,0)),0)+IF(AA28&lt;&gt;"FOUT",IF(AM15&gt;AO13,3,IF(AM15=AO13,1,0)),0)+IF(AA26&lt;&gt;"FOUT",IF(AN15&gt;AO14,3,IF(AN15=AO14,1,0)),0)</f>
        <v>1</v>
      </c>
      <c r="AQ15" s="148">
        <f>SUM(AL15:AO15)</f>
        <v>1</v>
      </c>
      <c r="AR15" s="147">
        <f>SUM(AO12:AO15)</f>
        <v>4</v>
      </c>
      <c r="AS15" s="149">
        <f>IF($AP15=$AP12,AL15,0)</f>
        <v>0</v>
      </c>
      <c r="AT15" s="146">
        <f>IF($AP15=$AP13,AM15,0)</f>
        <v>0</v>
      </c>
      <c r="AU15" s="146">
        <f>IF($AP15=$AP14,AN15,0)</f>
        <v>1</v>
      </c>
      <c r="AV15" s="201">
        <v>0</v>
      </c>
      <c r="AW15" s="145">
        <f>IF(AS15&gt;AV12,3,IF(AS15=AV12,1,0))+IF(AT15&gt;AV13,3,IF(AT15=AV13,1,0))+IF(AU15&gt;AV14,3,IF(AU15=AV14,1,0))</f>
        <v>3</v>
      </c>
      <c r="AX15" s="148">
        <f>SUM(AS15:AV15)</f>
        <v>1</v>
      </c>
      <c r="AY15" s="209">
        <f>SUM(AV12:AV15)</f>
        <v>1</v>
      </c>
      <c r="AZ15" s="213">
        <f ca="1">AP15*10000000000000+(500+AQ15-AR15)*10000000000+AQ15*100000000+AW15*1000000+(500+AX15-AY15)*1000+AX15*10+AI15</f>
        <v>14970103500014</v>
      </c>
      <c r="BA15" s="222">
        <f ca="1">RANK(AZ15,AZ12:AZ15)</f>
        <v>3</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02|</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00|</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10</v>
      </c>
      <c r="AB19" s="285">
        <f>IF(LEN(AA45)=3,IF(J45=L45,0,1),0)+IF(LEN(AA46)=3,IF(J46=L46,0,1),0)+IF(LEN(AA47)=3,IF(J47=L47,0,1),0)+IF(LEN(AA48)=3,IF(J48=L48,0,1),0)+IF(LEN(AA49)=3,IF(J49=L49,0,1),0)+IF(LEN(AA50)=3,IF(J50=L50,0,1),0)+IF(LEN(AD45)=3,IF(T45=V45,0,1),0)+IF(LEN(AD46)=3,IF(T46=V46,0,1),0)+IF(LEN(AD48)=3,IF(T48=V48,0,1),0)+IF(LEN(AD47)=3,IF(T47=V47,0,1),0)+IF(LEN(AD49)=3,IF(T49=V49,0,1),0)+IF(LEN(AD50)=3,IF(T50=V50,0,1),0)</f>
        <v>8</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28</v>
      </c>
      <c r="AE19" s="284" t="s">
        <v>1905</v>
      </c>
      <c r="AF19" s="831" t="s">
        <v>2398</v>
      </c>
      <c r="AG19" s="106" t="str">
        <f t="shared" ca="1" si="0"/>
        <v>20|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2</v>
      </c>
      <c r="AB20" s="285">
        <f>IF(LEN(AA45)=3,IF(J45=L45,1,0),0)+IF(LEN(AA46)=3,IF(J46=L46,1,0),0)+IF(LEN(AA47)=3,IF(J47=L47,1,0),0)+IF(LEN(AA48)=3,IF(J48=L48,1,0),0)+IF(LEN(AA49)=3,IF(J49=L49,1,0),0)+IF(LEN(AA50)=3,IF(J50=L50,1,0),0)+IF(LEN(AD45)=3,IF(T45=V45,1,0),0)+IF(LEN(AD46)=3,IF(T46=V46,1,0),0)+IF(LEN(AD48)=3,IF(T48=V48,1,0),0)+IF(LEN(AD47)=3,IF(T47=V47,1,0),0)+IF(LEN(AD49)=3,IF(T49=V49,1,0),0)+IF(LEN(AD50)=3,IF(T50=V50,1,0),0)</f>
        <v>4</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8</v>
      </c>
      <c r="AE20" s="284" t="s">
        <v>1906</v>
      </c>
      <c r="AF20" s="831" t="s">
        <v>268</v>
      </c>
      <c r="AG20" s="106" t="str">
        <f t="shared" ca="1" si="0"/>
        <v>03|</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10|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2</v>
      </c>
      <c r="AO21" s="206">
        <f>IF(ISNUMBER(V29),V29,0)</f>
        <v>3</v>
      </c>
      <c r="AP21" s="155">
        <f>IF(AD25&lt;&gt;"FOUT",IF(AM21&gt;AL22,3,IF(AM21=AL22,1,0)),0)+IF(AD28&lt;&gt;"FOUT",IF(AN21&gt;AL23,3,IF(AN21=AL23,1,0)),0)+IF(AD29&lt;&gt;"FOUT",IF(AO21&gt;AL24,3,IF(AO21=AL24,1,0)),0)</f>
        <v>7</v>
      </c>
      <c r="AQ21" s="158">
        <f>SUM(AL21:AO21)</f>
        <v>7</v>
      </c>
      <c r="AR21" s="157">
        <f>SUM(AL21:AL24)</f>
        <v>3</v>
      </c>
      <c r="AS21" s="203">
        <v>0</v>
      </c>
      <c r="AT21" s="156">
        <f>IF($AP21=$AP22,AM21,0)</f>
        <v>0</v>
      </c>
      <c r="AU21" s="156">
        <f>IF($AP21=$AP23,AN21,0)</f>
        <v>2</v>
      </c>
      <c r="AV21" s="199">
        <f>IF($AP21=$AP24,AO21,0)</f>
        <v>0</v>
      </c>
      <c r="AW21" s="155">
        <f>IF(AT21&gt;AS22,3,IF(AT21=AS22,1,0))+IF(AU21&gt;AS23,3,IF(AU21=AS23,1,0))+IF(AV21&gt;AS24,3,IF(AV21=AS24,1,0))</f>
        <v>3</v>
      </c>
      <c r="AX21" s="158">
        <f>SUM(AS21:AV21)</f>
        <v>2</v>
      </c>
      <c r="AY21" s="157">
        <f>SUM(AS21:AS24)</f>
        <v>2</v>
      </c>
      <c r="AZ21" s="211">
        <f ca="1">AP21*10000000000000+(500+AQ21-AR21)*10000000000+AQ21*100000000+AW21*1000000+(500+AX21-AY21)*1000+AX21*10+AI21</f>
        <v>75040703500024</v>
      </c>
      <c r="BA21" s="214">
        <f ca="1">RANK(AZ21,AZ21:AZ24)</f>
        <v>2</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5</v>
      </c>
      <c r="AF22" s="251">
        <v>12</v>
      </c>
      <c r="AG22" s="106" t="str">
        <f t="shared" ca="1" si="0"/>
        <v>21|</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2</v>
      </c>
      <c r="AO22" s="163">
        <f>IF(ISNUMBER(T27),T27,0)</f>
        <v>3</v>
      </c>
      <c r="AP22" s="151">
        <f>IF(AD25&lt;&gt;"FOUT",IF(AL22&gt;AM21,3,IF(AL22=AM21,1,0)),0)+IF(AD30&lt;&gt;"FOUT",IF(AN22&gt;AM23,3,IF(AN22=AM23,1,0)),0)+IF(AD27&lt;&gt;"FOUT",IF(AO22&gt;AM24,3,IF(AO22=AM24,1,0)),0)</f>
        <v>3</v>
      </c>
      <c r="AQ22" s="153">
        <f>SUM(AL22:AO22)</f>
        <v>6</v>
      </c>
      <c r="AR22" s="152">
        <f>SUM(AM21:AM24)</f>
        <v>5</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35010603500003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30|</v>
      </c>
      <c r="AH23" s="171" t="str">
        <f ca="1">RIGHT(AJ19,1)&amp;3</f>
        <v>B3</v>
      </c>
      <c r="AI23" s="168">
        <f ca="1">$AW$84</f>
        <v>2</v>
      </c>
      <c r="AJ23" s="154" t="str">
        <f ca="1">VLOOKUP(AH23,Voorblad!$X$67:$Z$98,2,FALSE)</f>
        <v>Italië</v>
      </c>
      <c r="AK23" s="110" t="str">
        <f ca="1">VLOOKUP(AH23,Voorblad!$X$67:$Z$98,3,FALSE)</f>
        <v>IT</v>
      </c>
      <c r="AL23" s="207">
        <f>IF(ISNUMBER(V28),V28,0)</f>
        <v>2</v>
      </c>
      <c r="AM23" s="163">
        <f>IF(ISNUMBER(V30),V30,0)</f>
        <v>3</v>
      </c>
      <c r="AN23" s="202">
        <v>0</v>
      </c>
      <c r="AO23" s="163">
        <f>IF(ISNUMBER(T26),T26,0)</f>
        <v>4</v>
      </c>
      <c r="AP23" s="151">
        <f>IF(AD28&lt;&gt;"FOUT",IF(AL23&gt;AN21,3,IF(AL23=AN21,1,0)),0)+IF(AD30&lt;&gt;"FOUT",IF(AM23&gt;AN22,3,IF(AM23=AN22,1,0)),0)+IF(AD26&lt;&gt;"FOUT",IF(AO23&gt;AN24,3,IF(AO23=AN24,1,0)),0)</f>
        <v>7</v>
      </c>
      <c r="AQ23" s="153">
        <f>SUM(AL23:AO23)</f>
        <v>9</v>
      </c>
      <c r="AR23" s="152">
        <f>SUM(AN21:AN24)</f>
        <v>4</v>
      </c>
      <c r="AS23" s="110">
        <f>IF($AP23=$AP21,AL23,0)</f>
        <v>2</v>
      </c>
      <c r="AT23" s="69">
        <f>IF($AP23=$AP22,AM23,0)</f>
        <v>0</v>
      </c>
      <c r="AU23" s="202">
        <v>0</v>
      </c>
      <c r="AV23" s="200">
        <f>IF($AP23=$AP24,AO23,0)</f>
        <v>0</v>
      </c>
      <c r="AW23" s="151">
        <f>IF(AS23&gt;AU21,3,IF(AS23=AU21,1,0))+IF(AT23&gt;AU22,3,IF(AT23=AU22,1,0))+IF(AV23&gt;AU24,3,IF(AV23=AU24,1,0))</f>
        <v>3</v>
      </c>
      <c r="AX23" s="153">
        <f>SUM(AS23:AV23)</f>
        <v>2</v>
      </c>
      <c r="AY23" s="152">
        <f>SUM(AU21:AU24)</f>
        <v>2</v>
      </c>
      <c r="AZ23" s="212">
        <f ca="1">AP23*10000000000000+(500+AQ23-AR23)*10000000000+AQ23*100000000+AW23*1000000+(500+AX23-AY23)*1000+AX23*10+AI23</f>
        <v>75050903500022</v>
      </c>
      <c r="BA23" s="215">
        <f ca="1">RANK(AZ23,AZ21:AZ24)</f>
        <v>1</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30|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10</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4900003500001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21|</v>
      </c>
      <c r="AE25" s="285">
        <f t="shared" ref="AE25:AE30" si="9">IF(AND(Y25="GOED",Z25="GOED",AB25="GOED",AB25="GOED"),IF(J25+L25&gt;T25+V25,J25+L25,T25+V25),IF(AND(Y25="GOED",Z25="GOED"),J25+L25,IF(AND(AB25="GOED",AB25="GOED"),T25+V25,0)))</f>
        <v>3</v>
      </c>
      <c r="AF25" s="251">
        <v>13</v>
      </c>
      <c r="AG25" s="106" t="str">
        <f t="shared" si="0"/>
        <v>10|</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1</v>
      </c>
      <c r="M26" s="9"/>
      <c r="N26" s="6" t="str">
        <f>"04"</f>
        <v>04</v>
      </c>
      <c r="O26" s="11">
        <f>DATE(2024,6,15)+TIME(21,0,0)</f>
        <v>45458.875</v>
      </c>
      <c r="P26" s="134">
        <f t="shared" si="2"/>
        <v>45458.875</v>
      </c>
      <c r="Q26" s="8" t="str">
        <f ca="1">AJ23</f>
        <v>Italië</v>
      </c>
      <c r="R26" s="7" t="s">
        <v>12</v>
      </c>
      <c r="S26" s="327" t="str">
        <f ca="1">AJ24</f>
        <v>Albanië</v>
      </c>
      <c r="T26" s="353">
        <v>4</v>
      </c>
      <c r="U26" s="54" t="s">
        <v>12</v>
      </c>
      <c r="V26" s="353">
        <v>0</v>
      </c>
      <c r="W26" s="60"/>
      <c r="X26" s="17"/>
      <c r="Y26" s="4" t="str">
        <f t="shared" si="3"/>
        <v>GOED</v>
      </c>
      <c r="Z26" s="4" t="str">
        <f t="shared" si="4"/>
        <v>GOED</v>
      </c>
      <c r="AA26" s="138" t="str">
        <f t="shared" si="5"/>
        <v>11|</v>
      </c>
      <c r="AB26" s="4" t="str">
        <f t="shared" si="6"/>
        <v>GOED</v>
      </c>
      <c r="AC26" s="4" t="str">
        <f t="shared" si="7"/>
        <v>GOED</v>
      </c>
      <c r="AD26" s="138" t="str">
        <f t="shared" si="8"/>
        <v>40|</v>
      </c>
      <c r="AE26" s="285">
        <f t="shared" si="9"/>
        <v>4</v>
      </c>
      <c r="AF26" s="251">
        <v>18</v>
      </c>
      <c r="AG26" s="106" t="str">
        <f t="shared" ca="1" si="0"/>
        <v>02|</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3</v>
      </c>
      <c r="K27" s="54" t="s">
        <v>12</v>
      </c>
      <c r="L27" s="353">
        <v>0</v>
      </c>
      <c r="M27" s="9"/>
      <c r="N27" s="6">
        <v>15</v>
      </c>
      <c r="O27" s="11">
        <f>DATE(2024,6,19)+TIME(15,0,0)</f>
        <v>45462.625</v>
      </c>
      <c r="P27" s="134">
        <f t="shared" si="2"/>
        <v>45462.625</v>
      </c>
      <c r="Q27" s="440" t="str">
        <f ca="1">AJ22</f>
        <v>Kroatië</v>
      </c>
      <c r="R27" s="441" t="s">
        <v>12</v>
      </c>
      <c r="S27" s="442" t="str">
        <f ca="1">AJ24</f>
        <v>Albanië</v>
      </c>
      <c r="T27" s="353">
        <v>3</v>
      </c>
      <c r="U27" s="54" t="s">
        <v>12</v>
      </c>
      <c r="V27" s="353">
        <v>0</v>
      </c>
      <c r="W27" s="60"/>
      <c r="X27" s="17"/>
      <c r="Y27" s="4" t="str">
        <f t="shared" si="3"/>
        <v>GOED</v>
      </c>
      <c r="Z27" s="4" t="str">
        <f t="shared" si="4"/>
        <v>GOED</v>
      </c>
      <c r="AA27" s="138" t="str">
        <f t="shared" si="5"/>
        <v>30|</v>
      </c>
      <c r="AB27" s="4" t="str">
        <f t="shared" si="6"/>
        <v>GOED</v>
      </c>
      <c r="AC27" s="4" t="str">
        <f t="shared" si="7"/>
        <v>GOED</v>
      </c>
      <c r="AD27" s="138" t="str">
        <f t="shared" si="8"/>
        <v>30|</v>
      </c>
      <c r="AE27" s="285">
        <f t="shared" si="9"/>
        <v>3</v>
      </c>
      <c r="AF27" s="251">
        <v>17</v>
      </c>
      <c r="AG27" s="106" t="str">
        <f t="shared" ca="1" si="0"/>
        <v>20|</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0</v>
      </c>
      <c r="M28" s="9"/>
      <c r="N28" s="6">
        <v>16</v>
      </c>
      <c r="O28" s="11">
        <f>DATE(2024,6,20)+TIME(21,0,0)</f>
        <v>45463.875</v>
      </c>
      <c r="P28" s="134">
        <f t="shared" si="2"/>
        <v>45463.875</v>
      </c>
      <c r="Q28" s="8" t="str">
        <f ca="1">AJ21</f>
        <v>Spanje</v>
      </c>
      <c r="R28" s="7" t="s">
        <v>12</v>
      </c>
      <c r="S28" s="327" t="str">
        <f ca="1">AJ23</f>
        <v>Italië</v>
      </c>
      <c r="T28" s="353">
        <v>2</v>
      </c>
      <c r="U28" s="54" t="s">
        <v>12</v>
      </c>
      <c r="V28" s="353">
        <v>2</v>
      </c>
      <c r="W28" s="60"/>
      <c r="X28" s="17"/>
      <c r="Y28" s="4" t="str">
        <f t="shared" si="3"/>
        <v>GOED</v>
      </c>
      <c r="Z28" s="4" t="str">
        <f t="shared" si="4"/>
        <v>GOED</v>
      </c>
      <c r="AA28" s="138" t="str">
        <f t="shared" si="5"/>
        <v>10|</v>
      </c>
      <c r="AB28" s="4" t="str">
        <f t="shared" si="6"/>
        <v>GOED</v>
      </c>
      <c r="AC28" s="4" t="str">
        <f t="shared" si="7"/>
        <v>GOED</v>
      </c>
      <c r="AD28" s="138" t="str">
        <f t="shared" si="8"/>
        <v>22|</v>
      </c>
      <c r="AE28" s="285">
        <f t="shared" si="9"/>
        <v>4</v>
      </c>
      <c r="AF28" s="251">
        <v>16</v>
      </c>
      <c r="AG28" s="106" t="str">
        <f t="shared" ca="1" si="0"/>
        <v>22|</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0</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02|</v>
      </c>
      <c r="AB29" s="4" t="str">
        <f t="shared" si="6"/>
        <v>GOED</v>
      </c>
      <c r="AC29" s="4" t="str">
        <f t="shared" si="7"/>
        <v>GOED</v>
      </c>
      <c r="AD29" s="138" t="str">
        <f t="shared" si="8"/>
        <v>03|</v>
      </c>
      <c r="AE29" s="285">
        <f t="shared" si="9"/>
        <v>3</v>
      </c>
      <c r="AF29" s="106">
        <v>21</v>
      </c>
      <c r="AG29" s="106" t="str">
        <f t="shared" ca="1" si="0"/>
        <v>11|</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2</v>
      </c>
      <c r="K30" s="54" t="s">
        <v>12</v>
      </c>
      <c r="L30" s="353">
        <v>0</v>
      </c>
      <c r="M30" s="9"/>
      <c r="N30" s="6">
        <v>28</v>
      </c>
      <c r="O30" s="11">
        <f>O29</f>
        <v>45467.875</v>
      </c>
      <c r="P30" s="134">
        <f t="shared" si="2"/>
        <v>45467.875</v>
      </c>
      <c r="Q30" s="8" t="str">
        <f ca="1">AJ22</f>
        <v>Kroatië</v>
      </c>
      <c r="R30" s="7" t="s">
        <v>12</v>
      </c>
      <c r="S30" s="327" t="str">
        <f ca="1">AJ23</f>
        <v>Italië</v>
      </c>
      <c r="T30" s="353">
        <v>2</v>
      </c>
      <c r="U30" s="54" t="s">
        <v>12</v>
      </c>
      <c r="V30" s="353">
        <v>3</v>
      </c>
      <c r="W30" s="60"/>
      <c r="X30" s="17"/>
      <c r="Y30" s="4" t="str">
        <f t="shared" si="3"/>
        <v>GOED</v>
      </c>
      <c r="Z30" s="4" t="str">
        <f t="shared" si="4"/>
        <v>GOED</v>
      </c>
      <c r="AA30" s="138" t="str">
        <f t="shared" si="5"/>
        <v>20|</v>
      </c>
      <c r="AB30" s="4" t="str">
        <f t="shared" si="6"/>
        <v>GOED</v>
      </c>
      <c r="AC30" s="4" t="str">
        <f t="shared" si="7"/>
        <v>GOED</v>
      </c>
      <c r="AD30" s="138" t="str">
        <f t="shared" si="8"/>
        <v>23|</v>
      </c>
      <c r="AE30" s="285">
        <f t="shared" si="9"/>
        <v>5</v>
      </c>
      <c r="AF30" s="106">
        <v>19</v>
      </c>
      <c r="AG30" s="106" t="str">
        <f t="shared" ca="1" si="0"/>
        <v>10|</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0</v>
      </c>
      <c r="AO30" s="206">
        <f>IF(ISNUMBER(L39),L39,0)</f>
        <v>0</v>
      </c>
      <c r="AP30" s="155">
        <f>IF(AA35&lt;&gt;"FOUT",IF(AM30&gt;AL31,3,IF(AM30=AL31,1,0)),0)+IF(AA37&lt;&gt;"FOUT",IF(AN30&gt;AL32,3,IF(AN30=AL32,1,0)),0)+IF(AA39&lt;&gt;"FOUT",IF(AO30&gt;AL33,3,IF(AO30=AL33,1,0)),0)</f>
        <v>1</v>
      </c>
      <c r="AQ30" s="158">
        <f>SUM(AL30:AO30)</f>
        <v>1</v>
      </c>
      <c r="AR30" s="157">
        <f>SUM(AL30:AL33)</f>
        <v>6</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14950103500004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32|</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1</v>
      </c>
      <c r="AO31" s="163">
        <f>IF(ISNUMBER(L38),L38,0)</f>
        <v>0</v>
      </c>
      <c r="AP31" s="151">
        <f>IF(AA35&lt;&gt;"FOUT",IF(AL31&gt;AM30,3,IF(AL31=AM30,1,0)),0)+IF(AA40&lt;&gt;"FOUT",IF(AN31&gt;AM32,3,IF(AN31=AM32,1,0)),0)+IF(AA38&lt;&gt;"FOUT",IF(AO31&gt;AM33,3,IF(AO31=AM33,1,0)),0)</f>
        <v>2</v>
      </c>
      <c r="AQ31" s="153">
        <f>SUM(AL31:AO31)</f>
        <v>2</v>
      </c>
      <c r="AR31" s="152">
        <f>SUM(AM30:AM33)</f>
        <v>4</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24980203500001</v>
      </c>
      <c r="BA31" s="215">
        <f ca="1">RANK(AZ31,AZ30:AZ33)</f>
        <v>3</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02|</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1</v>
      </c>
      <c r="AN32" s="202">
        <v>0</v>
      </c>
      <c r="AO32" s="163">
        <f>IF(ISNUMBER(J36),J36,0)</f>
        <v>0</v>
      </c>
      <c r="AP32" s="151">
        <f>IF(AA37&lt;&gt;"FOUT",IF(AL32&gt;AN30,3,IF(AL32=AN30,1,0)),0)+IF(AA40&lt;&gt;"FOUT",IF(AM32&gt;AN31,3,IF(AM32=AN31,1,0)),0)+IF(AA36&lt;&gt;"FOUT",IF(AO32&gt;AN33,3,IF(AO32=AN33,1,0)),0)</f>
        <v>4</v>
      </c>
      <c r="AQ32" s="153">
        <f>SUM(AL32:AO32)</f>
        <v>3</v>
      </c>
      <c r="AR32" s="152">
        <f>SUM(AN30:AN33)</f>
        <v>3</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45000303500003</v>
      </c>
      <c r="BA32" s="215">
        <f ca="1">RANK(AZ32,AZ30:AZ33)</f>
        <v>2</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22|</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2</v>
      </c>
      <c r="AN33" s="209">
        <f>IF(ISNUMBER(L36),L36,0)</f>
        <v>2</v>
      </c>
      <c r="AO33" s="210">
        <v>0</v>
      </c>
      <c r="AP33" s="428">
        <f>IF(AA39&lt;&gt;"FOUT",IF(AL33&gt;AO30,3,IF(AL33=AO30,1,0)),0)+IF(AA38&lt;&gt;"FOUT",IF(AM33&gt;AO31,3,IF(AM33=AO31,1,0)),0)+IF(AA36&lt;&gt;"FOUT",IF(AN33&gt;AO32,3,IF(AN33=AO32,1,0)),0)</f>
        <v>9</v>
      </c>
      <c r="AQ33" s="148">
        <f>SUM(AL33:AO33)</f>
        <v>7</v>
      </c>
      <c r="AR33" s="147">
        <f>SUM(AO30:AO33)</f>
        <v>0</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95070703500002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3</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13|</v>
      </c>
      <c r="AE35" s="285">
        <f t="shared" ref="AE35:AE40" si="15">IF(AND(Y35="GOED",Z35="GOED",AB35="GOED",AB35="GOED"),IF(J35+L35&gt;T35+V35,J35+L35,T35+V35),IF(AND(Y35="GOED",Z35="GOED"),J35+L35,IF(AND(AB35="GOED",AB35="GOED"),T35+V35,0)))</f>
        <v>4</v>
      </c>
      <c r="AF35" s="251">
        <v>25</v>
      </c>
      <c r="AG35" s="106" t="str">
        <f t="shared" si="0"/>
        <v>02|</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02|</v>
      </c>
      <c r="AB36" s="4" t="str">
        <f t="shared" si="12"/>
        <v>GOED</v>
      </c>
      <c r="AC36" s="4" t="str">
        <f t="shared" si="13"/>
        <v>GOED</v>
      </c>
      <c r="AD36" s="138" t="str">
        <f t="shared" si="14"/>
        <v>03|</v>
      </c>
      <c r="AE36" s="285">
        <f t="shared" si="15"/>
        <v>3</v>
      </c>
      <c r="AF36" s="251">
        <v>26</v>
      </c>
      <c r="AG36" s="106" t="str">
        <f t="shared" si="0"/>
        <v>20|</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0</v>
      </c>
      <c r="K37" s="54" t="s">
        <v>12</v>
      </c>
      <c r="L37" s="353">
        <v>2</v>
      </c>
      <c r="M37" s="9"/>
      <c r="N37" s="6">
        <v>19</v>
      </c>
      <c r="O37" s="11">
        <f>DATE(2024,6,21)+TIME(18,0,0)</f>
        <v>45464.75</v>
      </c>
      <c r="P37" s="134">
        <f t="shared" si="11"/>
        <v>45464.75</v>
      </c>
      <c r="Q37" s="440" t="str">
        <f ca="1">AJ39</f>
        <v>Polen</v>
      </c>
      <c r="R37" s="441" t="s">
        <v>12</v>
      </c>
      <c r="S37" s="442" t="str">
        <f ca="1">AJ41</f>
        <v>Oostenrijk</v>
      </c>
      <c r="T37" s="353">
        <v>1</v>
      </c>
      <c r="U37" s="54" t="s">
        <v>12</v>
      </c>
      <c r="V37" s="353">
        <v>0</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02|</v>
      </c>
      <c r="AB37" s="4" t="str">
        <f t="shared" si="12"/>
        <v>GOED</v>
      </c>
      <c r="AC37" s="4" t="str">
        <f t="shared" si="13"/>
        <v>GOED</v>
      </c>
      <c r="AD37" s="138" t="str">
        <f t="shared" si="14"/>
        <v>10|</v>
      </c>
      <c r="AE37" s="285">
        <f t="shared" si="15"/>
        <v>2</v>
      </c>
      <c r="AF37" s="251">
        <v>27</v>
      </c>
      <c r="AG37" s="106" t="str">
        <f t="shared" ca="1" si="0"/>
        <v>03|</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0</v>
      </c>
      <c r="M38" s="9"/>
      <c r="N38" s="6">
        <v>20</v>
      </c>
      <c r="O38" s="11">
        <f>DATE(2024,6,21)+TIME(21,0,0)</f>
        <v>45464.875</v>
      </c>
      <c r="P38" s="134">
        <f t="shared" si="11"/>
        <v>45464.875</v>
      </c>
      <c r="Q38" s="8" t="str">
        <f ca="1">AJ40</f>
        <v>Nederland</v>
      </c>
      <c r="R38" s="7" t="s">
        <v>12</v>
      </c>
      <c r="S38" s="327" t="str">
        <f ca="1">AJ42</f>
        <v>Frankrijk</v>
      </c>
      <c r="T38" s="353">
        <v>3</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20|</v>
      </c>
      <c r="AB38" s="4" t="str">
        <f t="shared" si="12"/>
        <v>GOED</v>
      </c>
      <c r="AC38" s="4" t="str">
        <f t="shared" si="13"/>
        <v>GOED</v>
      </c>
      <c r="AD38" s="138" t="str">
        <f t="shared" si="14"/>
        <v>32|</v>
      </c>
      <c r="AE38" s="285">
        <f t="shared" si="15"/>
        <v>5</v>
      </c>
      <c r="AF38" s="251">
        <v>28</v>
      </c>
      <c r="AG38" s="106" t="str">
        <f t="shared" ca="1" si="0"/>
        <v>23|</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3</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30|</v>
      </c>
      <c r="AB39" s="4" t="str">
        <f t="shared" si="12"/>
        <v>GOED</v>
      </c>
      <c r="AC39" s="4" t="str">
        <f t="shared" si="13"/>
        <v>GOED</v>
      </c>
      <c r="AD39" s="138" t="str">
        <f t="shared" si="14"/>
        <v>20|</v>
      </c>
      <c r="AE39" s="285">
        <f t="shared" si="15"/>
        <v>3</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1</v>
      </c>
      <c r="AO39" s="206">
        <f>IF(ISNUMBER(V40),V40,0)</f>
        <v>0</v>
      </c>
      <c r="AP39" s="155">
        <f>IF(AD35&lt;&gt;"FOUT",IF(AM39&gt;AL40,3,IF(AM39=AL40,1,0)),0)+IF(AD37&lt;&gt;"FOUT",IF(AN39&gt;AL41,3,IF(AN39=AL41,1,0)),0)+IF(AD40&lt;&gt;"FOUT",IF(AO39&gt;AL42,3,IF(AO39=AL42,1,0)),0)</f>
        <v>3</v>
      </c>
      <c r="AQ39" s="158">
        <f>SUM(AL39:AO39)</f>
        <v>2</v>
      </c>
      <c r="AR39" s="157">
        <f>SUM(AL39:AL42)</f>
        <v>6</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34960203500004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1</v>
      </c>
      <c r="M40" s="9"/>
      <c r="N40" s="6">
        <v>32</v>
      </c>
      <c r="O40" s="436">
        <f>O39</f>
        <v>45468.75</v>
      </c>
      <c r="P40" s="134">
        <f t="shared" si="11"/>
        <v>45468.75</v>
      </c>
      <c r="Q40" s="8" t="str">
        <f ca="1">AJ42</f>
        <v>Frankrijk</v>
      </c>
      <c r="R40" s="7" t="s">
        <v>12</v>
      </c>
      <c r="S40" s="327" t="str">
        <f ca="1">AJ39</f>
        <v>Polen</v>
      </c>
      <c r="T40" s="353">
        <v>3</v>
      </c>
      <c r="U40" s="54" t="s">
        <v>12</v>
      </c>
      <c r="V40" s="353">
        <v>0</v>
      </c>
      <c r="W40" s="60"/>
      <c r="X40" s="17"/>
      <c r="Y40" s="4" t="str">
        <f t="shared" si="16"/>
        <v>GOED</v>
      </c>
      <c r="Z40" s="4" t="str">
        <f t="shared" si="17"/>
        <v>GOED</v>
      </c>
      <c r="AA40" s="138" t="str">
        <f t="shared" si="18"/>
        <v>11|</v>
      </c>
      <c r="AB40" s="4" t="str">
        <f t="shared" si="12"/>
        <v>GOED</v>
      </c>
      <c r="AC40" s="4" t="str">
        <f t="shared" si="13"/>
        <v>GOED</v>
      </c>
      <c r="AD40" s="138" t="str">
        <f t="shared" si="14"/>
        <v>30|</v>
      </c>
      <c r="AE40" s="285">
        <f t="shared" si="15"/>
        <v>3</v>
      </c>
      <c r="AF40" s="106">
        <v>32</v>
      </c>
      <c r="AG40" s="106" t="str">
        <f t="shared" ca="1" si="0"/>
        <v>30|</v>
      </c>
      <c r="AH40" s="171" t="str">
        <f ca="1">RIGHT(AJ37,1)&amp;2</f>
        <v>D2</v>
      </c>
      <c r="AI40" s="168">
        <f ca="1">$AV$86</f>
        <v>2</v>
      </c>
      <c r="AJ40" s="154" t="str">
        <f ca="1">VLOOKUP(AH40,Voorblad!$X$67:$Z$98,2,FALSE)</f>
        <v>Nederland</v>
      </c>
      <c r="AK40" s="110" t="str">
        <f ca="1">VLOOKUP(AH40,Voorblad!$X$67:$Z$98,3,FALSE)</f>
        <v>NL</v>
      </c>
      <c r="AL40" s="207">
        <f>IF(ISNUMBER(V35),V35,0)</f>
        <v>3</v>
      </c>
      <c r="AM40" s="202">
        <v>0</v>
      </c>
      <c r="AN40" s="163">
        <f>IF(ISNUMBER(T39),T39,0)</f>
        <v>2</v>
      </c>
      <c r="AO40" s="163">
        <f>IF(ISNUMBER(T38),T38,0)</f>
        <v>3</v>
      </c>
      <c r="AP40" s="151">
        <f>IF(AD35&lt;&gt;"FOUT",IF(AL40&gt;AM39,3,IF(AL40=AM39,1,0)),0)+IF(AD39&lt;&gt;"FOUT",IF(AN40&gt;AM41,3,IF(AN40=AM41,1,0)),0)+IF(AD38&lt;&gt;"FOUT",IF(AO40&gt;AM42,3,IF(AO40=AM42,1,0)),0)</f>
        <v>9</v>
      </c>
      <c r="AQ40" s="153">
        <f>SUM(AL40:AO40)</f>
        <v>8</v>
      </c>
      <c r="AR40" s="152">
        <f>SUM(AM39:AM42)</f>
        <v>3</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95050803500002</v>
      </c>
      <c r="BA40" s="215">
        <f ca="1">RANK(AZ40,AZ39:AZ42)</f>
        <v>1</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30|</v>
      </c>
      <c r="AH41" s="171" t="str">
        <f ca="1">RIGHT(AJ37,1)&amp;3</f>
        <v>D3</v>
      </c>
      <c r="AI41" s="168">
        <f ca="1">$AW$86</f>
        <v>3</v>
      </c>
      <c r="AJ41" s="154" t="str">
        <f ca="1">VLOOKUP(AH41,Voorblad!$X$67:$Z$98,2,FALSE)</f>
        <v>Oostenrijk</v>
      </c>
      <c r="AK41" s="110" t="str">
        <f ca="1">VLOOKUP(AH41,Voorblad!$X$67:$Z$98,3,FALSE)</f>
        <v>AT</v>
      </c>
      <c r="AL41" s="207">
        <f>IF(ISNUMBER(V37),V37,0)</f>
        <v>0</v>
      </c>
      <c r="AM41" s="163">
        <f>IF(ISNUMBER(V39),V39,0)</f>
        <v>0</v>
      </c>
      <c r="AN41" s="202">
        <v>0</v>
      </c>
      <c r="AO41" s="163">
        <f>IF(ISNUMBER(T36),T36,0)</f>
        <v>0</v>
      </c>
      <c r="AP41" s="151">
        <f>IF(AD37&lt;&gt;"FOUT",IF(AL41&gt;AN39,3,IF(AL41=AN39,1,0)),0)+IF(AD39&lt;&gt;"FOUT",IF(AM41&gt;AN40,3,IF(AM41=AN40,1,0)),0)+IF(AD36&lt;&gt;"FOUT",IF(AO41&gt;AN42,3,IF(AO41=AN42,1,0)),0)</f>
        <v>0</v>
      </c>
      <c r="AQ41" s="153">
        <f>SUM(AL41:AO41)</f>
        <v>0</v>
      </c>
      <c r="AR41" s="152">
        <f>SUM(AN39:AN42)</f>
        <v>6</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4940003500003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11|</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2</v>
      </c>
      <c r="AN42" s="209">
        <f>IF(ISNUMBER(V36),V36,0)</f>
        <v>3</v>
      </c>
      <c r="AO42" s="210">
        <v>0</v>
      </c>
      <c r="AP42" s="428">
        <f>IF(AD40&lt;&gt;"FOUT",IF(AL42&gt;AO39,3,IF(AL42=AO39,1,0)),0)+IF(AD38&lt;&gt;"FOUT",IF(AM42&gt;AO40,3,IF(AM42=AO40,1,0)),0)+IF(AD36&lt;&gt;"FOUT",IF(AN42&gt;AO41,3,IF(AN42=AO41,1,0)),0)</f>
        <v>6</v>
      </c>
      <c r="AQ42" s="148">
        <f>SUM(AL42:AO42)</f>
        <v>8</v>
      </c>
      <c r="AR42" s="147">
        <f>SUM(AO39:AO42)</f>
        <v>3</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65050803500001</v>
      </c>
      <c r="BA42" s="216">
        <f ca="1">RANK(AZ42,AZ39:AZ42)</f>
        <v>2</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01|</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12|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0</v>
      </c>
      <c r="K45" s="54" t="s">
        <v>12</v>
      </c>
      <c r="L45" s="353">
        <v>0</v>
      </c>
      <c r="M45" s="9"/>
      <c r="N45" s="6">
        <v>11</v>
      </c>
      <c r="O45" s="11">
        <f>DATE(2024,6,18)+TIME(18,0,0)</f>
        <v>45461.75</v>
      </c>
      <c r="P45" s="134">
        <f t="shared" ref="P45:P50" si="20">O45+TIME(0,0,0)</f>
        <v>45461.75</v>
      </c>
      <c r="Q45" s="440" t="str">
        <f ca="1">AJ57</f>
        <v>Turkije</v>
      </c>
      <c r="R45" s="441" t="s">
        <v>12</v>
      </c>
      <c r="S45" s="442" t="str">
        <f ca="1">AJ58</f>
        <v>Georgië</v>
      </c>
      <c r="T45" s="353">
        <v>1</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00|</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10|</v>
      </c>
      <c r="AE45" s="285">
        <f t="shared" ref="AE45:AE50" si="27">IF(AND(Y45="GOED",Z45="GOED",AB45="GOED",AB45="GOED"),IF(J45+L45&gt;T45+V45,J45+L45,T45+V45),IF(AND(Y45="GOED",Z45="GOED"),J45+L45,IF(AND(AB45="GOED",AB45="GOED"),T45+V45,0)))</f>
        <v>1</v>
      </c>
      <c r="AF45" s="251">
        <v>35</v>
      </c>
      <c r="AG45" s="106" t="str">
        <f t="shared" ca="1" si="0"/>
        <v>01|</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2</v>
      </c>
      <c r="U46" s="54" t="s">
        <v>12</v>
      </c>
      <c r="V46" s="353">
        <v>1</v>
      </c>
      <c r="W46" s="955"/>
      <c r="X46" s="17"/>
      <c r="Y46" s="4" t="str">
        <f t="shared" si="21"/>
        <v>GOED</v>
      </c>
      <c r="Z46" s="4" t="str">
        <f t="shared" si="22"/>
        <v>GOED</v>
      </c>
      <c r="AA46" s="138" t="str">
        <f t="shared" si="23"/>
        <v>20|</v>
      </c>
      <c r="AB46" s="4" t="str">
        <f t="shared" si="24"/>
        <v>GOED</v>
      </c>
      <c r="AC46" s="4" t="str">
        <f t="shared" si="25"/>
        <v>GOED</v>
      </c>
      <c r="AD46" s="138" t="str">
        <f t="shared" si="26"/>
        <v>21|</v>
      </c>
      <c r="AE46" s="285">
        <f t="shared" si="27"/>
        <v>3</v>
      </c>
      <c r="AF46" s="251">
        <v>36</v>
      </c>
      <c r="AG46" s="106" t="str">
        <f t="shared" ca="1" si="0"/>
        <v>22|</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1</v>
      </c>
      <c r="M47" s="9"/>
      <c r="N47" s="6">
        <v>24</v>
      </c>
      <c r="O47" s="11">
        <f>DATE(2024,6,22)+TIME(15,0,0)</f>
        <v>45465.625</v>
      </c>
      <c r="P47" s="134">
        <f>O47+TIME(0,0,0)</f>
        <v>45465.625</v>
      </c>
      <c r="Q47" s="440" t="str">
        <f ca="1">AJ58</f>
        <v>Georgië</v>
      </c>
      <c r="R47" s="441" t="s">
        <v>12</v>
      </c>
      <c r="S47" s="442" t="str">
        <f ca="1">AJ60</f>
        <v>Tsjechië</v>
      </c>
      <c r="T47" s="353">
        <v>0</v>
      </c>
      <c r="U47" s="54" t="s">
        <v>12</v>
      </c>
      <c r="V47" s="353">
        <v>2</v>
      </c>
      <c r="W47" s="955"/>
      <c r="X47" s="17"/>
      <c r="Y47" s="4" t="str">
        <f t="shared" si="21"/>
        <v>GOED</v>
      </c>
      <c r="Z47" s="4" t="str">
        <f t="shared" si="22"/>
        <v>GOED</v>
      </c>
      <c r="AA47" s="138" t="str">
        <f t="shared" si="23"/>
        <v>11|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02|</v>
      </c>
      <c r="AE47" s="285">
        <f t="shared" si="27"/>
        <v>2</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2</v>
      </c>
      <c r="U48" s="54" t="s">
        <v>12</v>
      </c>
      <c r="V48" s="353">
        <v>2</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22|</v>
      </c>
      <c r="AE48" s="285">
        <f t="shared" si="27"/>
        <v>4</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9</v>
      </c>
      <c r="AQ48" s="158">
        <f>SUM(AL48:AO48)</f>
        <v>6</v>
      </c>
      <c r="AR48" s="157">
        <f>SUM(AL48:AL51)</f>
        <v>1</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95050603500001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0</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1</v>
      </c>
      <c r="W49" s="955"/>
      <c r="X49" s="17"/>
      <c r="Y49" s="4" t="str">
        <f t="shared" si="21"/>
        <v>GOED</v>
      </c>
      <c r="Z49" s="4" t="str">
        <f t="shared" si="22"/>
        <v>GOED</v>
      </c>
      <c r="AA49" s="138" t="str">
        <f t="shared" si="23"/>
        <v>01|</v>
      </c>
      <c r="AB49" s="4" t="str">
        <f t="shared" si="24"/>
        <v>GOED</v>
      </c>
      <c r="AC49" s="4" t="str">
        <f t="shared" si="25"/>
        <v>GOED</v>
      </c>
      <c r="AD49" s="138" t="str">
        <f t="shared" si="26"/>
        <v>01|</v>
      </c>
      <c r="AE49" s="285">
        <f t="shared" si="27"/>
        <v>1</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0</v>
      </c>
      <c r="AO49" s="163">
        <f>IF(ISNUMBER(J47),J47,0)</f>
        <v>1</v>
      </c>
      <c r="AP49" s="151">
        <f>IF(AA46&lt;&gt;"FOUT",IF(AL49&gt;AM48,3,IF(AL49=AM48,1,0)),0)+IF(AA49&lt;&gt;"FOUT",IF(AN49&gt;AM50,3,IF(AN49=AM50,1,0)),0)+IF(AA47&lt;&gt;"FOUT",IF(AO49&gt;AM51,3,IF(AO49=AM51,1,0)),0)</f>
        <v>1</v>
      </c>
      <c r="AQ49" s="153">
        <f>SUM(AL49:AO49)</f>
        <v>1</v>
      </c>
      <c r="AR49" s="152">
        <f>SUM(AM48:AM51)</f>
        <v>4</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14970103500004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2</v>
      </c>
      <c r="M50" s="9"/>
      <c r="N50" s="6">
        <v>36</v>
      </c>
      <c r="O50" s="436">
        <f>O49</f>
        <v>45469.875</v>
      </c>
      <c r="P50" s="134">
        <f t="shared" si="20"/>
        <v>45469.875</v>
      </c>
      <c r="Q50" s="8" t="str">
        <f ca="1">AJ60</f>
        <v>Tsjechië</v>
      </c>
      <c r="R50" s="7" t="s">
        <v>12</v>
      </c>
      <c r="S50" s="327" t="str">
        <f ca="1">AJ57</f>
        <v>Turkije</v>
      </c>
      <c r="T50" s="353">
        <v>2</v>
      </c>
      <c r="U50" s="54" t="s">
        <v>12</v>
      </c>
      <c r="V50" s="353">
        <v>2</v>
      </c>
      <c r="W50" s="955"/>
      <c r="X50" s="17"/>
      <c r="Y50" s="4" t="str">
        <f t="shared" si="21"/>
        <v>GOED</v>
      </c>
      <c r="Z50" s="4" t="str">
        <f t="shared" si="22"/>
        <v>GOED</v>
      </c>
      <c r="AA50" s="138" t="str">
        <f t="shared" si="23"/>
        <v>12|</v>
      </c>
      <c r="AB50" s="4" t="str">
        <f t="shared" si="24"/>
        <v>GOED</v>
      </c>
      <c r="AC50" s="4" t="str">
        <f t="shared" si="25"/>
        <v>GOED</v>
      </c>
      <c r="AD50" s="138" t="str">
        <f t="shared" si="26"/>
        <v>22|</v>
      </c>
      <c r="AE50" s="285">
        <f t="shared" si="27"/>
        <v>4</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0</v>
      </c>
      <c r="AP50" s="151">
        <f>IF(AA48&lt;&gt;"FOUT",IF(AL50&gt;AN48,3,IF(AL50=AN48,1,0)),0)+IF(AA49&lt;&gt;"FOUT",IF(AM50&gt;AN49,3,IF(AM50=AN49,1,0)),0)+IF(AA45&lt;&gt;"FOUT",IF(AO50&gt;AN51,3,IF(AO50=AN51,1,0)),0)</f>
        <v>4</v>
      </c>
      <c r="AQ50" s="153">
        <f>SUM(AL50:AO50)</f>
        <v>1</v>
      </c>
      <c r="AR50" s="152">
        <f>SUM(AN48:AN51)</f>
        <v>2</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44990103500003</v>
      </c>
      <c r="BA50" s="215">
        <f ca="1">RANK(AZ50,AZ48:AZ51)</f>
        <v>2</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1</v>
      </c>
      <c r="AN51" s="209">
        <f>IF(ISNUMBER(L45),L45,0)</f>
        <v>0</v>
      </c>
      <c r="AO51" s="210">
        <v>0</v>
      </c>
      <c r="AP51" s="428">
        <f>IF(AA50&lt;&gt;"FOUT",IF(AL51&gt;AO48,3,IF(AL51=AO48,1,0)),0)+IF(AA47&lt;&gt;"FOUT",IF(AM51&gt;AO49,3,IF(AM51=AO49,1,0)),0)+IF(AA45&lt;&gt;"FOUT",IF(AN51&gt;AO50,3,IF(AN51=AO50,1,0)),0)</f>
        <v>2</v>
      </c>
      <c r="AQ51" s="148">
        <f>SUM(AL51:AO51)</f>
        <v>2</v>
      </c>
      <c r="AR51" s="147">
        <f>SUM(AO48:AO51)</f>
        <v>3</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24990203500002</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1</v>
      </c>
      <c r="AN57" s="206">
        <f>IF(ISNUMBER(T48),T48,0)</f>
        <v>2</v>
      </c>
      <c r="AO57" s="206">
        <f>IF(ISNUMBER(V50),V50,0)</f>
        <v>2</v>
      </c>
      <c r="AP57" s="155">
        <f>IF(AD45&lt;&gt;"FOUT",IF(AM57&gt;AL58,3,IF(AM57=AL58,1,0)),0)+IF(AD48&lt;&gt;"FOUT",IF(AN57&gt;AL59,3,IF(AN57=AL59,1,0)),0)+IF(AD50&lt;&gt;"FOUT",IF(AO57&gt;AL60,3,IF(AO57=AL60,1,0)),0)</f>
        <v>5</v>
      </c>
      <c r="AQ57" s="158">
        <f>SUM(AL57:AO57)</f>
        <v>5</v>
      </c>
      <c r="AR57" s="157">
        <f>SUM(AL57:AL60)</f>
        <v>4</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55010503500004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4</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4960003500001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1</v>
      </c>
      <c r="AN59" s="202">
        <v>0</v>
      </c>
      <c r="AO59" s="163">
        <f>IF(ISNUMBER(T46),T46,0)</f>
        <v>2</v>
      </c>
      <c r="AP59" s="151">
        <f>IF(AD48&lt;&gt;"FOUT",IF(AL59&gt;AN57,3,IF(AL59=AN57,1,0)),0)+IF(AD49&lt;&gt;"FOUT",IF(AM59&gt;AN58,3,IF(AM59=AN58,1,0)),0)+IF(AD46&lt;&gt;"FOUT",IF(AO59&gt;AN60,3,IF(AO59=AN60,1,0)),0)</f>
        <v>7</v>
      </c>
      <c r="AQ59" s="153">
        <f>SUM(AL59:AO59)</f>
        <v>5</v>
      </c>
      <c r="AR59" s="152">
        <f>SUM(AN57:AN60)</f>
        <v>3</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75020503500002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2</v>
      </c>
      <c r="AN60" s="209">
        <f>IF(ISNUMBER(V46),V46,0)</f>
        <v>1</v>
      </c>
      <c r="AO60" s="210">
        <v>0</v>
      </c>
      <c r="AP60" s="428">
        <f>IF(AD50&lt;&gt;"FOUT",IF(AL60&gt;AO57,3,IF(AL60=AO57,1,0)),0)+IF(AD47&lt;&gt;"FOUT",IF(AM60&gt;AO58,3,IF(AM60=AO58,1,0)),0)+IF(AD46&lt;&gt;"FOUT",IF(AN60&gt;AO59,3,IF(AN60=AO59,1,0)),0)</f>
        <v>4</v>
      </c>
      <c r="AQ60" s="148">
        <f>SUM(AL60:AO60)</f>
        <v>5</v>
      </c>
      <c r="AR60" s="147">
        <f>SUM(AO57:AO60)</f>
        <v>4</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45010503500003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9</v>
      </c>
      <c r="AC68" s="189">
        <f>LARGE($AP$39:$AP$42,1)</f>
        <v>9</v>
      </c>
      <c r="AD68" s="189">
        <f>LARGE($AP$48:$AP$51,1)</f>
        <v>9</v>
      </c>
      <c r="AE68" s="189">
        <f>LARGE($AP$57:$AP$60,1)</f>
        <v>7</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7</v>
      </c>
      <c r="AB69" s="189">
        <f>LARGE($AP$30:$AP$33,2)</f>
        <v>4</v>
      </c>
      <c r="AC69" s="189">
        <f>LARGE($AP$39:$AP$42,2)</f>
        <v>6</v>
      </c>
      <c r="AD69" s="189">
        <f>LARGE($AP$48:$AP$51,2)</f>
        <v>4</v>
      </c>
      <c r="AE69" s="189">
        <f>LARGE($AP$57:$AP$60,2)</f>
        <v>5</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1</v>
      </c>
      <c r="AA70" s="189">
        <f>LARGE($AP$21:$AP$24,3)</f>
        <v>3</v>
      </c>
      <c r="AB70" s="189">
        <f>LARGE($AP$30:$AP$33,3)</f>
        <v>2</v>
      </c>
      <c r="AC70" s="189">
        <f>LARGE($AP$39:$AP$42,3)</f>
        <v>3</v>
      </c>
      <c r="AD70" s="189">
        <f>LARGE($AP$48:$AP$51,3)</f>
        <v>2</v>
      </c>
      <c r="AE70" s="189">
        <f>LARGE($AP$57:$AP$60,3)</f>
        <v>4</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0</v>
      </c>
      <c r="AB71" s="189">
        <f>LARGE($AP$30:$AP$33,4)</f>
        <v>1</v>
      </c>
      <c r="AC71" s="189">
        <f>LARGE($AP$39:$AP$42,4)</f>
        <v>0</v>
      </c>
      <c r="AD71" s="189">
        <f>LARGE($AP$48:$AP$51,4)</f>
        <v>1</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B1B3</v>
      </c>
      <c r="AB72" s="189" t="str">
        <f ca="1">IF(AB$67=6,IF(AB68=$AP$30,$AH$30,"")&amp;IF(AB68=$AP$31,$AH$31,"")&amp;IF(AB68=$AP$32,$AH$32,"")&amp;IF(AB68=$AP$33,$AH$33,""),"")</f>
        <v>C4</v>
      </c>
      <c r="AC72" s="189" t="str">
        <f ca="1">IF(AC$67=6,IF(AC68=$AP$39,$AH$39,"")&amp;IF(AC68=$AP$40,$AH$40,"")&amp;IF(AC68=$AP$41,$AH$41,"")&amp;IF(AC68=$AP$42,$AH$42,""),"")</f>
        <v>D2</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A2</v>
      </c>
      <c r="AA73" s="189" t="str">
        <f ca="1">IF(AA$67=6,IF(AA69=$AP$21,$AH$21,"")&amp;IF(AA69=$AP$22,$AH$22,"")&amp;IF(AA69=$AP$23,$AH$23,"")&amp;IF(AA69=$AP$24,$AH$24,""),"")</f>
        <v>B1B3</v>
      </c>
      <c r="AB73" s="189" t="str">
        <f ca="1">IF(AB$67=6,IF(AB69=$AP$30,$AH$30,"")&amp;IF(AB69=$AP$31,$AH$31,"")&amp;IF(AB69=$AP$32,$AH$32,"")&amp;IF(AB69=$AP$33,$AH$33,""),"")</f>
        <v>C3</v>
      </c>
      <c r="AC73" s="189" t="str">
        <f ca="1">IF(AC$67=6,IF(AC69=$AP$39,$AH$39,"")&amp;IF(AC69=$AP$40,$AH$40,"")&amp;IF(AC69=$AP$41,$AH$41,"")&amp;IF(AC69=$AP$42,$AH$42,""),"")</f>
        <v>D4</v>
      </c>
      <c r="AD73" s="189" t="str">
        <f ca="1">IF(AD$67,IF(AD69=$AP$48,$AH$48,"")&amp;IF(AD69=$AP$49,$AH$49,"")&amp;IF(AD69=$AP$50,$AH$50,"")&amp;IF(AD69=$AP$51,$AH$51,""),"")</f>
        <v>E3</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A3A4</v>
      </c>
      <c r="AA74" s="189" t="str">
        <f ca="1">IF(AA$67=6,IF(AA70=$AP$21,$AH$21,"")&amp;IF(AA70=$AP$22,$AH$22,"")&amp;IF(AA70=$AP$23,$AH$23,"")&amp;IF(AA70=$AP$24,$AH$24,""),"")</f>
        <v>B2</v>
      </c>
      <c r="AB74" s="189" t="str">
        <f ca="1">IF(AB$67=6,IF(AB70=$AP$30,$AH$30,"")&amp;IF(AB70=$AP$31,$AH$31,"")&amp;IF(AB70=$AP$32,$AH$32,"")&amp;IF(AB70=$AP$33,$AH$33,""),"")</f>
        <v>C2</v>
      </c>
      <c r="AC74" s="189" t="str">
        <f ca="1">IF(AC$67=6,IF(AC70=$AP$39,$AH$39,"")&amp;IF(AC70=$AP$40,$AH$40,"")&amp;IF(AC70=$AP$41,$AH$41,"")&amp;IF(AC70=$AP$42,$AH$42,""),"")</f>
        <v>D1</v>
      </c>
      <c r="AD74" s="189" t="str">
        <f ca="1">IF(AD$67,IF(AD70=$AP$48,$AH$48,"")&amp;IF(AD70=$AP$49,$AH$49,"")&amp;IF(AD70=$AP$50,$AH$50,"")&amp;IF(AD70=$AP$51,$AH$51,""),"")</f>
        <v>E4</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A3A4</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D3</v>
      </c>
      <c r="AD75" s="189" t="str">
        <f ca="1">IF(AD$67,IF(AD71=$AP$48,$AH$48,"")&amp;IF(AD71=$AP$49,$AH$49,"")&amp;IF(AD71=$AP$50,$AH$50,"")&amp;IF(AD71=$AP$51,$AH$51,""),"")</f>
        <v>E2</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 / Italië</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Nederland</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Schotland</v>
      </c>
      <c r="AA77" s="478" t="str">
        <f ca="1">IF(LEN(AA73)&gt;=2,VLOOKUP(LEFT(AA73,2),Voorblad!$X$67:$Y$98,2),"")&amp;IF(LEN(AA73)&gt;=4," / "&amp;VLOOKUP(RIGHT(LEFT(AA73,4),2),Voorblad!$X$67:$Y$98,2),"")&amp;IF(LEN(AA73)&gt;=6," / "&amp;VLOOKUP(RIGHT(LEFT(AA73,6),2),Voorblad!$X$67:$Y$98,2),"")&amp;IF(LEN(AA73)&gt;=8," / "&amp;VLOOKUP(RIGHT(LEFT(AA73,8),2),Voorblad!$X$67:$Y$98,2),"")</f>
        <v>Spanje / Italië</v>
      </c>
      <c r="AB77" s="478" t="str">
        <f ca="1">IF(LEN(AB73)&gt;=2,VLOOKUP(LEFT(AB73,2),Voorblad!$X$67:$Y$98,2),"")&amp;IF(LEN(AB73)&gt;=4," / "&amp;VLOOKUP(RIGHT(LEFT(AB73,4),2),Voorblad!$X$67:$Y$98,2),"")&amp;IF(LEN(AB73)&gt;=6," / "&amp;VLOOKUP(RIGHT(LEFT(AB73,6),2),Voorblad!$X$67:$Y$98,2),"")&amp;IF(LEN(AB73)&gt;=8," / "&amp;VLOOKUP(RIGHT(LEFT(AB73,8),2),Voorblad!$X$67:$Y$98,2),"")</f>
        <v>Servië</v>
      </c>
      <c r="AC77" s="478" t="str">
        <f ca="1">IF(LEN(AC73)&gt;=2,VLOOKUP(LEFT(AC73,2),Voorblad!$X$67:$Y$98,2),"")&amp;IF(LEN(AC73)&gt;=4," / "&amp;VLOOKUP(RIGHT(LEFT(AC73,4),2),Voorblad!$X$67:$Y$98,2),"")&amp;IF(LEN(AC73)&gt;=6," / "&amp;VLOOKUP(RIGHT(LEFT(AC73,6),2),Voorblad!$X$67:$Y$98,2),"")&amp;IF(LEN(AC73)&gt;=8," / "&amp;VLOOKUP(RIGHT(LEFT(AC73,8),2),Voorblad!$X$67:$Y$98,2),"")</f>
        <v>Frankrijk</v>
      </c>
      <c r="AD77" s="478" t="str">
        <f ca="1">IF(LEN(AD73)&gt;=2,VLOOKUP(LEFT(AD73,2),Voorblad!$X$67:$Y$98,2),"")&amp;IF(LEN(AD73)&gt;=4," / "&amp;VLOOKUP(RIGHT(LEFT(AD73,4),2),Voorblad!$X$67:$Y$98,2),"")&amp;IF(LEN(AD73)&gt;=6," / "&amp;VLOOKUP(RIGHT(LEFT(AD73,6),2),Voorblad!$X$67:$Y$98,2),"")&amp;IF(LEN(AD73)&gt;=8," / "&amp;VLOOKUP(RIGHT(LEFT(AD73,8),2),Voorblad!$X$67:$Y$98,2),"")</f>
        <v>Roemenië</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Hongarije / Zwitserland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Denemarken</v>
      </c>
      <c r="AC78" s="478" t="str">
        <f ca="1">IF(LEN(AC74)&gt;=2,VLOOKUP(LEFT(AC74,2),Voorblad!$X$67:$Y$98,2),"")&amp;IF(LEN(AC74)&gt;=4," / "&amp;VLOOKUP(RIGHT(LEFT(AC74,4),2),Voorblad!$X$67:$Y$98,2),"")&amp;IF(LEN(AC74)&gt;=6," / "&amp;VLOOKUP(RIGHT(LEFT(AC74,6),2),Voorblad!$X$67:$Y$98,2),"")&amp;IF(LEN(AC74)&gt;=8," / "&amp;VLOOKUP(RIGHT(LEFT(AC74,8),2),Voorblad!$X$67:$Y$98,2),"")</f>
        <v>Polen</v>
      </c>
      <c r="AD78" s="478" t="str">
        <f ca="1">IF(LEN(AD74)&gt;=2,VLOOKUP(LEFT(AD74,2),Voorblad!$X$67:$Y$98,2),"")&amp;IF(LEN(AD74)&gt;=4," / "&amp;VLOOKUP(RIGHT(LEFT(AD74,4),2),Voorblad!$X$67:$Y$98,2),"")&amp;IF(LEN(AD74)&gt;=6," / "&amp;VLOOKUP(RIGHT(LEFT(AD74,6),2),Voorblad!$X$67:$Y$98,2),"")&amp;IF(LEN(AD74)&gt;=8," / "&amp;VLOOKUP(RIGHT(LEFT(AD74,8),2),Voorblad!$X$67:$Y$98,2),"")</f>
        <v>Oekraïne</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 / Zwitserland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Oostenrijk</v>
      </c>
      <c r="AD79" s="478" t="str">
        <f ca="1">IF(LEN(AD75)&gt;=2,VLOOKUP(LEFT(AD75,2),Voorblad!$X$67:$Y$98,2),"")&amp;IF(LEN(AD75)&gt;=4," / "&amp;VLOOKUP(RIGHT(LEFT(AD75,4),2),Voorblad!$X$67:$Y$98,2),"")&amp;IF(LEN(AD75)&gt;=6," / "&amp;VLOOKUP(RIGHT(LEFT(AD75,6),2),Voorblad!$X$67:$Y$98,2),"")&amp;IF(LEN(AD75)&gt;=8," / "&amp;VLOOKUP(RIGHT(LEFT(AD75,8),2),Voorblad!$X$67:$Y$98,2),"")</f>
        <v>Slowakije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f.nijboer@bisbee.nl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19</v>
      </c>
      <c r="AB87" s="198"/>
      <c r="AC87" s="513">
        <f>IF(AC86="GOED",SEARCH("@",$AA$84),"nvt")</f>
        <v>10</v>
      </c>
      <c r="AD87" s="513" t="str">
        <f>IF(AC87="nvt","nvt",RIGHT(AA84,LEN(AA84)-AC87))</f>
        <v>bisbee.nl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|f.nijboer@bisbee.nl19</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18"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A2</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C3</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D1E4F4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A4D1E4F4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D4</v>
      </c>
      <c r="Z9" s="834" t="str">
        <f ca="1">IF(AND(Y38&lt;&gt;1,Y39="GOED"),LOOKUP(Y38,S36:S39,V36:V39),"")</f>
        <v>E3</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A4B2C2</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A4B2C2D1</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D2</v>
      </c>
      <c r="Z12" s="834" t="str">
        <f ca="1">IF(AND(Z38&lt;&gt;1,Z39="GOED"),LOOKUP(Z38,S41:S44,V41:V44),"")</f>
        <v>F1</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DE.SC.CH.HU|</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7</v>
      </c>
      <c r="AH16" s="143">
        <f ca="1">IF($AC$7=1,VLOOKUP($V16,Groepswedstrijden!$AH$12:$BA$78,11,FALSE),IF($AC$11=1,VLOOKUP($V16,#REF!,11,FALSE),""))</f>
        <v>0</v>
      </c>
      <c r="AI16" s="219">
        <f ca="1">IF($AC$7=1,VLOOKUP($V16,Groepswedstrijden!$AH$12:$BA$78,19,FALSE),IF($AC$11=1,VLOOKUP($V16,#REF!,19,FALSE),""))</f>
        <v>95070703500001</v>
      </c>
      <c r="AJ16" s="224">
        <f ca="1">FLOOR(IF($AD16=1,AI16,IF($AD17=1,AI17,IF($AD18=1,AI18,AI19)))/10,1)</f>
        <v>9507070350000</v>
      </c>
      <c r="AL16" s="1173" t="str">
        <f ca="1">AE15</f>
        <v>GROEP A</v>
      </c>
      <c r="AM16" s="336" t="s">
        <v>67</v>
      </c>
      <c r="AN16" s="337" t="str">
        <f ca="1">IF($AD16=1,AE16,IF($AD17=1,AE17,IF($AD18=1,AE18,AE19)))</f>
        <v>Duitsland</v>
      </c>
      <c r="AO16" s="338">
        <f ca="1">IF($AD16=1,AF16,IF($AD17=1,AF17,IF($AD18=1,AF18,AF19)))</f>
        <v>9</v>
      </c>
      <c r="AP16" s="338">
        <f ca="1">IF($AD16=1,AG16,IF($AD17=1,AG17,IF($AD18=1,AG18,AG19)))</f>
        <v>7</v>
      </c>
      <c r="AQ16" s="338">
        <f ca="1">IF($AD16=1,AH16,IF($AD17=1,AH17,IF($AD18=1,AH18,AH19)))</f>
        <v>0</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Spanje / Italië</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Schotland</v>
      </c>
      <c r="AC17" s="64" t="e">
        <f>#REF!</f>
        <v>#REF!</v>
      </c>
      <c r="AD17" s="143">
        <f ca="1">IF($AC$7=1,VLOOKUP($V17,Groepswedstrijden!$AH$12:$BA$78,20,FALSE),IF($AC$11=1,VLOOKUP($V17,#REF!,20,FALSE),""))</f>
        <v>2</v>
      </c>
      <c r="AE17" s="186" t="str">
        <f ca="1">IF($AC$7=1,VLOOKUP($V17,Groepswedstrijden!$AH$12:$BA$78,3,FALSE),IF($AC$11=1,VLOOKUP($V17,#REF!,3,FALSE),""))</f>
        <v>Schotland</v>
      </c>
      <c r="AF17" s="143">
        <f ca="1">IF($AC$7=1,VLOOKUP($V17,Groepswedstrijden!$AH$12:$BA$78,9,FALSE),IF($AC$11=1,VLOOKUP($V17,#REF!,9,FALSE),""))</f>
        <v>6</v>
      </c>
      <c r="AG17" s="143">
        <f ca="1">IF($AC$7=1,VLOOKUP($V17,Groepswedstrijden!$AH$12:$BA$78,10,FALSE),IF($AC$11=1,VLOOKUP($V17,#REF!,10,FALSE),""))</f>
        <v>3</v>
      </c>
      <c r="AH17" s="143">
        <f ca="1">IF($AC$7=1,VLOOKUP($V17,Groepswedstrijden!$AH$12:$BA$78,11,FALSE),IF($AC$11=1,VLOOKUP($V17,#REF!,11,FALSE),""))</f>
        <v>2</v>
      </c>
      <c r="AI17" s="219">
        <f ca="1">IF($AC$7=1,VLOOKUP($V17,Groepswedstrijden!$AH$12:$BA$78,19,FALSE),IF($AC$11=1,VLOOKUP($V17,#REF!,19,FALSE),""))</f>
        <v>65010303500003</v>
      </c>
      <c r="AJ17" s="224">
        <f ca="1">FLOOR(IF($AD16=2,AI16,IF($AD17=2,AI17,IF($AD18=2,AI18,AI19)))/10,1)</f>
        <v>6501030350000</v>
      </c>
      <c r="AL17" s="1174"/>
      <c r="AM17" s="339" t="str">
        <f ca="1">IF(AJ17=AJ16,"","2.")</f>
        <v>2.</v>
      </c>
      <c r="AN17" s="340" t="str">
        <f ca="1">IF($AD16=2,AE16,IF($AD17=2,AE17,IF($AD18=2,AE18,AE19)))</f>
        <v>Schotland</v>
      </c>
      <c r="AO17" s="341">
        <f ca="1">IF($AD16=2,AF16,IF($AD17=2,AF17,IF($AD18=2,AF18,AF19)))</f>
        <v>6</v>
      </c>
      <c r="AP17" s="341">
        <f ca="1">IF($AD16=2,AG16,IF($AD17=2,AG17,IF($AD18=2,AG18,AG19)))</f>
        <v>3</v>
      </c>
      <c r="AQ17" s="341">
        <f ca="1">IF($AD16=2,AH16,IF($AD17=2,AH17,IF($AD18=2,AH18,AH19)))</f>
        <v>2</v>
      </c>
    </row>
    <row r="18" spans="2:43" s="166" customFormat="1" ht="15" customHeight="1" x14ac:dyDescent="0.25">
      <c r="B18" s="17"/>
      <c r="C18" s="949"/>
      <c r="D18" s="335" t="s">
        <v>213</v>
      </c>
      <c r="E18" s="820" t="s">
        <v>2189</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3</v>
      </c>
      <c r="Z18" s="144">
        <f>IF(ISBLANK(L18),1,IF(SUBSTITUTE(W21,L18,"#")&lt;&gt;W21,2,IF(SUBSTITUTE(W22,L18,"#")&lt;&gt;W22,3,IF(SUBSTITUTE(W23,L18,"#")&lt;&gt;W23,4,IF(SUBSTITUTE(W24,L18,"#")&lt;&gt;W24,5,6)))))</f>
        <v>4</v>
      </c>
      <c r="AA18" s="263" t="str">
        <f ca="1">RIGHT(V18,1)</f>
        <v>3</v>
      </c>
      <c r="AB18" s="265" t="str">
        <f ca="1">Groepswedstrijden!Z78</f>
        <v>Hongarije / Zwitserland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1</v>
      </c>
      <c r="AG18" s="143">
        <f ca="1">IF($AC$7=1,VLOOKUP($V18,Groepswedstrijden!$AH$12:$BA$78,10,FALSE),IF($AC$11=1,VLOOKUP($V18,#REF!,10,FALSE),""))</f>
        <v>1</v>
      </c>
      <c r="AH18" s="143">
        <f ca="1">IF($AC$7=1,VLOOKUP($V18,Groepswedstrijden!$AH$12:$BA$78,11,FALSE),IF($AC$11=1,VLOOKUP($V18,#REF!,11,FALSE),""))</f>
        <v>6</v>
      </c>
      <c r="AI18" s="219">
        <f ca="1">IF($AC$7=1,VLOOKUP($V18,Groepswedstrijden!$AH$12:$BA$78,19,FALSE),IF($AC$11=1,VLOOKUP($V18,#REF!,19,FALSE),""))</f>
        <v>14950103500012</v>
      </c>
      <c r="AJ18" s="224">
        <f ca="1">FLOOR(IF($AD16=3,AI16,IF($AD17=3,AI17,IF($AD18=3,AI18,AI19)))/10,1)</f>
        <v>1497010350001</v>
      </c>
      <c r="AL18" s="1174"/>
      <c r="AM18" s="339" t="str">
        <f ca="1">IF(AJ18=AJ17,"","3.")</f>
        <v>3.</v>
      </c>
      <c r="AN18" s="340" t="str">
        <f ca="1">IF($AD16=3,AE16,IF($AD17=3,AE17,IF($AD18=3,AE18,AE19)))</f>
        <v>Zwitserland</v>
      </c>
      <c r="AO18" s="341">
        <f ca="1">IF($AD16=3,AF16,IF($AD17=3,AF17,IF($AD18=3,AF18,AF19)))</f>
        <v>1</v>
      </c>
      <c r="AP18" s="341">
        <f ca="1">IF($AD16=3,AG16,IF($AD17=3,AG17,IF($AD18=3,AG18,AG19)))</f>
        <v>1</v>
      </c>
      <c r="AQ18" s="341">
        <f ca="1">IF($AD16=3,AH16,IF($AD17=3,AH17,IF($AD18=3,AH18,AH19)))</f>
        <v>4</v>
      </c>
    </row>
    <row r="19" spans="2:43" s="166" customFormat="1" ht="20.100000000000001" customHeight="1" x14ac:dyDescent="0.25">
      <c r="B19" s="17"/>
      <c r="C19" s="949"/>
      <c r="D19" s="1151" t="str">
        <f ca="1">IF($S$12=1,IF($AC$7=1,AB17,IF($AC$11=1,AC17,"")),IF(AND($S$12=2,OR($Y$19="LEEG",$Y$19="ONGELDIG")),IF($AC$7=1,AB17,IF($AC$11=1,AC17,"")),""))</f>
        <v>Schotland</v>
      </c>
      <c r="E19" s="1151"/>
      <c r="F19" s="1151"/>
      <c r="G19" s="1151"/>
      <c r="H19" s="1151"/>
      <c r="I19" s="1151"/>
      <c r="J19" s="17"/>
      <c r="K19" s="1151" t="str">
        <f ca="1">IF($S$12=1,IF($AC$7=1,AB22,IF($AC$11=1,AC22,"")),IF(AND($S$12=2,OR($Z$19="LEEG",$Z$19="ONGELDIG")),IF($AC$7=1,AB22,IF($AC$11=1,AC22,"")),""))</f>
        <v>Spanje / 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 / Zwitserland</v>
      </c>
      <c r="AC19" s="64" t="e">
        <f>#REF!</f>
        <v>#REF!</v>
      </c>
      <c r="AD19" s="143">
        <f ca="1">IF($AC$7=1,VLOOKUP($V19,Groepswedstrijden!$AH$12:$BA$78,20,FALSE),IF($AC$11=1,VLOOKUP($V19,#REF!,20,FALSE),""))</f>
        <v>3</v>
      </c>
      <c r="AE19" s="186" t="str">
        <f ca="1">IF($AC$7=1,VLOOKUP($V19,Groepswedstrijden!$AH$12:$BA$78,3,FALSE),IF($AC$11=1,VLOOKUP($V19,#REF!,3,FALSE),""))</f>
        <v>Zwitserland</v>
      </c>
      <c r="AF19" s="143">
        <f ca="1">IF($AC$7=1,VLOOKUP($V19,Groepswedstrijden!$AH$12:$BA$78,9,FALSE),IF($AC$11=1,VLOOKUP($V19,#REF!,9,FALSE),""))</f>
        <v>1</v>
      </c>
      <c r="AG19" s="143">
        <f ca="1">IF($AC$7=1,VLOOKUP($V19,Groepswedstrijden!$AH$12:$BA$78,10,FALSE),IF($AC$11=1,VLOOKUP($V19,#REF!,10,FALSE),""))</f>
        <v>1</v>
      </c>
      <c r="AH19" s="143">
        <f ca="1">IF($AC$7=1,VLOOKUP($V19,Groepswedstrijden!$AH$12:$BA$78,11,FALSE),IF($AC$11=1,VLOOKUP($V19,#REF!,11,FALSE),""))</f>
        <v>4</v>
      </c>
      <c r="AI19" s="219">
        <f ca="1">IF($AC$7=1,VLOOKUP($V19,Groepswedstrijden!$AH$12:$BA$78,19,FALSE),IF($AC$11=1,VLOOKUP($V19,#REF!,19,FALSE),""))</f>
        <v>14970103500014</v>
      </c>
      <c r="AJ19" s="224">
        <f ca="1">FLOOR(IF($AD16=4,AI16,IF($AD17=4,AI17,IF($AD18=4,AI18,AI19)))/10,1)</f>
        <v>1495010350001</v>
      </c>
      <c r="AL19" s="1175"/>
      <c r="AM19" s="342" t="str">
        <f ca="1">IF(AJ19=AJ18,"","4.")</f>
        <v>4.</v>
      </c>
      <c r="AN19" s="343" t="str">
        <f ca="1">IF($AD16=4,AE16,IF($AD17=4,AE17,IF($AD18=4,AE18,AE19)))</f>
        <v>Hongarije</v>
      </c>
      <c r="AO19" s="344">
        <f ca="1">IF($AD16=4,AF16,IF($AD17=4,AF17,IF($AD18=4,AF18,AF19)))</f>
        <v>1</v>
      </c>
      <c r="AP19" s="344">
        <f ca="1">IF($AD16=4,AG16,IF($AD17=4,AG17,IF($AD18=4,AG18,AG19)))</f>
        <v>1</v>
      </c>
      <c r="AQ19" s="344">
        <f ca="1">IF($AD16=4,AH16,IF($AD17=4,AH17,IF($AD18=4,AH18,AH19)))</f>
        <v>6</v>
      </c>
    </row>
    <row r="20" spans="2:43" ht="15" customHeight="1" x14ac:dyDescent="0.25">
      <c r="B20" s="17"/>
      <c r="C20" s="949"/>
      <c r="D20" s="335" t="s">
        <v>214</v>
      </c>
      <c r="E20" s="820" t="s">
        <v>851</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5</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Hongarije / Zwitserland</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 / Italië</v>
      </c>
      <c r="AC21" s="64" t="e">
        <f>#REF!</f>
        <v>#REF!</v>
      </c>
      <c r="AD21" s="143">
        <f ca="1">IF($AC$7=1,VLOOKUP($V21,Groepswedstrijden!$AH$12:$BA$78,20,FALSE),IF($AC$11=1,VLOOKUP($V21,#REF!,20,FALSE),""))</f>
        <v>2</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7</v>
      </c>
      <c r="AH21" s="143">
        <f ca="1">IF($AC$7=1,VLOOKUP($V21,Groepswedstrijden!$AH$12:$BA$78,11,FALSE),IF($AC$11=1,VLOOKUP($V21,#REF!,11,FALSE),""))</f>
        <v>3</v>
      </c>
      <c r="AI21" s="219">
        <f ca="1">IF($AC$7=1,VLOOKUP($V21,Groepswedstrijden!$AH$12:$BA$78,19,FALSE),IF($AC$11=1,VLOOKUP($V21,#REF!,19,FALSE),""))</f>
        <v>75040703500024</v>
      </c>
      <c r="AJ21" s="224">
        <f ca="1">FLOOR(IF($AD21=1,AI21,IF($AD22=1,AI22,IF($AD23=1,AI23,AI24)))/10,1)</f>
        <v>7505090350002</v>
      </c>
      <c r="AL21" s="1173" t="str">
        <f ca="1">AE20</f>
        <v>GROEP B</v>
      </c>
      <c r="AM21" s="336" t="s">
        <v>67</v>
      </c>
      <c r="AN21" s="337" t="str">
        <f ca="1">IF($AD21=1,AE21,IF($AD22=1,AE22,IF($AD23=1,AE23,AE24)))</f>
        <v>Italië</v>
      </c>
      <c r="AO21" s="338">
        <f ca="1">IF($AD21=1,AF21,IF($AD22=1,AF22,IF($AD23=1,AF23,AF24)))</f>
        <v>7</v>
      </c>
      <c r="AP21" s="338">
        <f ca="1">IF($AD21=1,AG21,IF($AD22=1,AG22,IF($AD23=1,AG23,AG24)))</f>
        <v>9</v>
      </c>
      <c r="AQ21" s="338">
        <f ca="1">IF($AD21=1,AH21,IF($AD22=1,AH22,IF($AD23=1,AH23,AH24)))</f>
        <v>4</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Spanje / 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6</v>
      </c>
      <c r="AH22" s="143">
        <f ca="1">IF($AC$7=1,VLOOKUP($V22,Groepswedstrijden!$AH$12:$BA$78,11,FALSE),IF($AC$11=1,VLOOKUP($V22,#REF!,11,FALSE),""))</f>
        <v>5</v>
      </c>
      <c r="AI22" s="219">
        <f ca="1">IF($AC$7=1,VLOOKUP($V22,Groepswedstrijden!$AH$12:$BA$78,19,FALSE),IF($AC$11=1,VLOOKUP($V22,#REF!,19,FALSE),""))</f>
        <v>35010603500003</v>
      </c>
      <c r="AJ22" s="224">
        <f ca="1">FLOOR(IF($AD21=2,AI21,IF($AD22=2,AI22,IF($AD23=2,AI23,AI24)))/10,1)</f>
        <v>7504070350002</v>
      </c>
      <c r="AL22" s="1174"/>
      <c r="AM22" s="339" t="str">
        <f ca="1">IF(AJ22=AJ21,"","2.")</f>
        <v>2.</v>
      </c>
      <c r="AN22" s="340" t="str">
        <f ca="1">IF($AD21=2,AE21,IF($AD22=2,AE22,IF($AD23=2,AE23,AE24)))</f>
        <v>Spanje</v>
      </c>
      <c r="AO22" s="341">
        <f ca="1">IF($AD21=2,AF21,IF($AD22=2,AF22,IF($AD23=2,AF23,AF24)))</f>
        <v>7</v>
      </c>
      <c r="AP22" s="341">
        <f ca="1">IF($AD21=2,AG21,IF($AD22=2,AG22,IF($AD23=2,AG23,AG24)))</f>
        <v>7</v>
      </c>
      <c r="AQ22" s="341">
        <f ca="1">IF($AD21=2,AH21,IF($AD22=2,AH22,IF($AD23=2,AH23,AH24)))</f>
        <v>3</v>
      </c>
    </row>
    <row r="23" spans="2:43" ht="20.100000000000001" customHeight="1" x14ac:dyDescent="0.25">
      <c r="B23" s="17"/>
      <c r="C23" s="949"/>
      <c r="D23" s="1151" t="str">
        <f ca="1">IF($S$12=1,IF($AC$7=1,AB19,IF($AC$11=1,AC19,"")),IF(AND($S$12=2,OR($Y$23="LEEG",$Y$23="ONGELDIG")),IF($AC$7=1,AB19,IF($AC$11=1,AC19,"")),""))</f>
        <v>Hongarije / Zwitserland</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1</v>
      </c>
      <c r="AE23" s="186" t="str">
        <f ca="1">IF($AC$7=1,VLOOKUP($V23,Groepswedstrijden!$AH$12:$BA$78,3,FALSE),IF($AC$11=1,VLOOKUP($V23,#REF!,3,FALSE),""))</f>
        <v>Italië</v>
      </c>
      <c r="AF23" s="143">
        <f ca="1">IF($AC$7=1,VLOOKUP($V23,Groepswedstrijden!$AH$12:$BA$78,9,FALSE),IF($AC$11=1,VLOOKUP($V23,#REF!,9,FALSE),""))</f>
        <v>7</v>
      </c>
      <c r="AG23" s="143">
        <f ca="1">IF($AC$7=1,VLOOKUP($V23,Groepswedstrijden!$AH$12:$BA$78,10,FALSE),IF($AC$11=1,VLOOKUP($V23,#REF!,10,FALSE),""))</f>
        <v>9</v>
      </c>
      <c r="AH23" s="143">
        <f ca="1">IF($AC$7=1,VLOOKUP($V23,Groepswedstrijden!$AH$12:$BA$78,11,FALSE),IF($AC$11=1,VLOOKUP($V23,#REF!,11,FALSE),""))</f>
        <v>4</v>
      </c>
      <c r="AI23" s="219">
        <f ca="1">IF($AC$7=1,VLOOKUP($V23,Groepswedstrijden!$AH$12:$BA$78,19,FALSE),IF($AC$11=1,VLOOKUP($V23,#REF!,19,FALSE),""))</f>
        <v>75050903500022</v>
      </c>
      <c r="AJ23" s="224">
        <f ca="1">FLOOR(IF($AD21=3,AI21,IF($AD22=3,AI22,IF($AD23=3,AI23,AI24)))/10,1)</f>
        <v>3501060350000</v>
      </c>
      <c r="AL23" s="1174"/>
      <c r="AM23" s="339" t="str">
        <f ca="1">IF(AJ23=AJ22,"","3.")</f>
        <v>3.</v>
      </c>
      <c r="AN23" s="340" t="str">
        <f ca="1">IF($AD21=3,AE21,IF($AD22=3,AE22,IF($AD23=3,AE23,AE24)))</f>
        <v>Kroatië</v>
      </c>
      <c r="AO23" s="341">
        <f ca="1">IF($AD21=3,AF21,IF($AD22=3,AF22,IF($AD23=3,AF23,AF24)))</f>
        <v>3</v>
      </c>
      <c r="AP23" s="341">
        <f ca="1">IF($AD21=3,AG21,IF($AD22=3,AG22,IF($AD23=3,AG23,AG24)))</f>
        <v>6</v>
      </c>
      <c r="AQ23" s="341">
        <f ca="1">IF($AD21=3,AH21,IF($AD22=3,AH22,IF($AD23=3,AH23,AH24)))</f>
        <v>5</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10</v>
      </c>
      <c r="AI24" s="219">
        <f ca="1">IF($AC$7=1,VLOOKUP($V24,Groepswedstrijden!$AH$12:$BA$78,19,FALSE),IF($AC$11=1,VLOOKUP($V24,#REF!,19,FALSE),""))</f>
        <v>4900003500001</v>
      </c>
      <c r="AJ24" s="224">
        <f ca="1">FLOOR(IF($AD21=4,AI21,IF($AD22=4,AI22,IF($AD23=4,AI23,AI24)))/10,1)</f>
        <v>490000350000</v>
      </c>
      <c r="AL24" s="1175"/>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10</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GB.RS.DK.SI|</v>
      </c>
      <c r="Z25" s="162" t="str">
        <f ca="1">IF(AND(TYPE(Z26)=1,TYPE(Z28)=1,TYPE(Z30)=1,TYPE(Z32)=1),IF(AND(Z27="GOED",Z29="GOED",Z31="GOED",Z33="GOED"),LOOKUP(Z26,S31:S34,U31:U34)&amp;"."&amp;LOOKUP(Z28,S31:S34,U31:U34)&amp;"."&amp;LOOKUP(Z30,S31:S34,U31:U34)&amp;"."&amp;LOOKUP(Z32,S31:S34,U31:U34)&amp;"|","FOUT"),"ONGELDIG")</f>
        <v>NL.FR.PL.AT|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853</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3</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1</v>
      </c>
      <c r="AH26" s="143">
        <f ca="1">IF($AC$7=1,VLOOKUP($V26,Groepswedstrijden!$AH$12:$BA$78,11,FALSE),IF($AC$11=1,VLOOKUP($V26,#REF!,11,FALSE),""))</f>
        <v>6</v>
      </c>
      <c r="AI26" s="219">
        <f ca="1">IF($AC$7=1,VLOOKUP($V26,Groepswedstrijden!$AH$12:$BA$78,19,FALSE),IF($AC$11=1,VLOOKUP($V26,#REF!,19,FALSE),""))</f>
        <v>14950103500004</v>
      </c>
      <c r="AJ26" s="224">
        <f ca="1">FLOOR(IF($AD26=1,AI26,IF($AD27=1,AI27,IF($AD28=1,AI28,AI29)))/10,1)</f>
        <v>9507070350000</v>
      </c>
      <c r="AL26" s="1173" t="str">
        <f ca="1">AE25</f>
        <v>GROEP C</v>
      </c>
      <c r="AM26" s="336" t="s">
        <v>67</v>
      </c>
      <c r="AN26" s="337" t="str">
        <f ca="1">IF($AD26=1,AE26,IF($AD27=1,AE27,IF($AD28=1,AE28,AE29)))</f>
        <v>Engeland</v>
      </c>
      <c r="AO26" s="338">
        <f ca="1">IF($AD26=1,AF26,IF($AD27=1,AF27,IF($AD28=1,AF28,AF29)))</f>
        <v>9</v>
      </c>
      <c r="AP26" s="338">
        <f ca="1">IF($AD26=1,AG26,IF($AD27=1,AG27,IF($AD28=1,AG28,AG29)))</f>
        <v>7</v>
      </c>
      <c r="AQ26" s="338">
        <f ca="1">IF($AD26=1,AH26,IF($AD27=1,AH27,IF($AD28=1,AH28,AH29)))</f>
        <v>0</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Nederland</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Servië</v>
      </c>
      <c r="AC27" s="64" t="e">
        <f>#REF!</f>
        <v>#REF!</v>
      </c>
      <c r="AD27" s="143">
        <f ca="1">IF($AC$7=1,VLOOKUP($V27,Groepswedstrijden!$AH$12:$BA$78,20,FALSE),IF($AC$11=1,VLOOKUP($V27,#REF!,20,FALSE),""))</f>
        <v>3</v>
      </c>
      <c r="AE27" s="186" t="str">
        <f ca="1">IF($AC$7=1,VLOOKUP($V27,Groepswedstrijden!$AH$12:$BA$78,3,FALSE),IF($AC$11=1,VLOOKUP($V27,#REF!,3,FALSE),""))</f>
        <v>Denemarken</v>
      </c>
      <c r="AF27" s="143">
        <f ca="1">IF($AC$7=1,VLOOKUP($V27,Groepswedstrijden!$AH$12:$BA$78,9,FALSE),IF($AC$11=1,VLOOKUP($V27,#REF!,9,FALSE),""))</f>
        <v>2</v>
      </c>
      <c r="AG27" s="143">
        <f ca="1">IF($AC$7=1,VLOOKUP($V27,Groepswedstrijden!$AH$12:$BA$78,10,FALSE),IF($AC$11=1,VLOOKUP($V27,#REF!,10,FALSE),""))</f>
        <v>2</v>
      </c>
      <c r="AH27" s="143">
        <f ca="1">IF($AC$7=1,VLOOKUP($V27,Groepswedstrijden!$AH$12:$BA$78,11,FALSE),IF($AC$11=1,VLOOKUP($V27,#REF!,11,FALSE),""))</f>
        <v>4</v>
      </c>
      <c r="AI27" s="219">
        <f ca="1">IF($AC$7=1,VLOOKUP($V27,Groepswedstrijden!$AH$12:$BA$78,19,FALSE),IF($AC$11=1,VLOOKUP($V27,#REF!,19,FALSE),""))</f>
        <v>24980203500001</v>
      </c>
      <c r="AJ27" s="224">
        <f ca="1">FLOOR(IF($AD26=2,AI26,IF($AD27=2,AI27,IF($AD28=2,AI28,AI29)))/10,1)</f>
        <v>4500030350000</v>
      </c>
      <c r="AL27" s="1174"/>
      <c r="AM27" s="339" t="str">
        <f ca="1">IF(AJ27=AJ26,"","2.")</f>
        <v>2.</v>
      </c>
      <c r="AN27" s="340" t="str">
        <f ca="1">IF($AD26=2,AE26,IF($AD27=2,AE27,IF($AD28=2,AE28,AE29)))</f>
        <v>Servië</v>
      </c>
      <c r="AO27" s="341">
        <f ca="1">IF($AD26=2,AF26,IF($AD27=2,AF27,IF($AD28=2,AF28,AF29)))</f>
        <v>4</v>
      </c>
      <c r="AP27" s="341">
        <f ca="1">IF($AD26=2,AG26,IF($AD27=2,AG27,IF($AD28=2,AG28,AG29)))</f>
        <v>3</v>
      </c>
      <c r="AQ27" s="341">
        <f ca="1">IF($AD26=2,AH26,IF($AD27=2,AH27,IF($AD28=2,AH28,AH29)))</f>
        <v>3</v>
      </c>
    </row>
    <row r="28" spans="2:43" ht="15" customHeight="1" x14ac:dyDescent="0.25">
      <c r="B28" s="17"/>
      <c r="C28" s="949"/>
      <c r="D28" s="335" t="s">
        <v>213</v>
      </c>
      <c r="E28" s="820" t="s">
        <v>1853</v>
      </c>
      <c r="F28" s="587" t="str">
        <f>IF(Y29="LEEG","▼","")</f>
        <v/>
      </c>
      <c r="G28" s="17"/>
      <c r="H28" s="17"/>
      <c r="I28" s="17"/>
      <c r="J28" s="17"/>
      <c r="K28" s="335" t="s">
        <v>213</v>
      </c>
      <c r="L28" s="821" t="s">
        <v>465</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4</v>
      </c>
      <c r="Z28" s="144">
        <f>IF(ISBLANK(L28),1,IF(SUBSTITUTE(W31,L28,"#")&lt;&gt;W31,2,IF(SUBSTITUTE(W32,L28,"#")&lt;&gt;W32,3,IF(SUBSTITUTE(W33,L28,"#")&lt;&gt;W33,4,IF(SUBSTITUTE(W34,L28,"#")&lt;&gt;W34,5,6)))))</f>
        <v>5</v>
      </c>
      <c r="AA28" s="263" t="str">
        <f ca="1">RIGHT(V28,1)</f>
        <v>3</v>
      </c>
      <c r="AB28" s="265" t="str">
        <f ca="1">Groepswedstrijden!AB78</f>
        <v>Denemarken</v>
      </c>
      <c r="AC28" s="64" t="e">
        <f>#REF!</f>
        <v>#REF!</v>
      </c>
      <c r="AD28" s="143">
        <f ca="1">IF($AC$7=1,VLOOKUP($V28,Groepswedstrijden!$AH$12:$BA$78,20,FALSE),IF($AC$11=1,VLOOKUP($V28,#REF!,20,FALSE),""))</f>
        <v>2</v>
      </c>
      <c r="AE28" s="186" t="str">
        <f ca="1">IF($AC$7=1,VLOOKUP($V28,Groepswedstrijden!$AH$12:$BA$78,3,FALSE),IF($AC$11=1,VLOOKUP($V28,#REF!,3,FALSE),""))</f>
        <v>Servië</v>
      </c>
      <c r="AF28" s="143">
        <f ca="1">IF($AC$7=1,VLOOKUP($V28,Groepswedstrijden!$AH$12:$BA$78,9,FALSE),IF($AC$11=1,VLOOKUP($V28,#REF!,9,FALSE),""))</f>
        <v>4</v>
      </c>
      <c r="AG28" s="143">
        <f ca="1">IF($AC$7=1,VLOOKUP($V28,Groepswedstrijden!$AH$12:$BA$78,10,FALSE),IF($AC$11=1,VLOOKUP($V28,#REF!,10,FALSE),""))</f>
        <v>3</v>
      </c>
      <c r="AH28" s="143">
        <f ca="1">IF($AC$7=1,VLOOKUP($V28,Groepswedstrijden!$AH$12:$BA$78,11,FALSE),IF($AC$11=1,VLOOKUP($V28,#REF!,11,FALSE),""))</f>
        <v>3</v>
      </c>
      <c r="AI28" s="219">
        <f ca="1">IF($AC$7=1,VLOOKUP($V28,Groepswedstrijden!$AH$12:$BA$78,19,FALSE),IF($AC$11=1,VLOOKUP($V28,#REF!,19,FALSE),""))</f>
        <v>45000303500003</v>
      </c>
      <c r="AJ28" s="224">
        <f ca="1">FLOOR(IF($AD26=3,AI26,IF($AD27=3,AI27,IF($AD28=3,AI28,AI29)))/10,1)</f>
        <v>2498020350000</v>
      </c>
      <c r="AL28" s="1174"/>
      <c r="AM28" s="339" t="str">
        <f ca="1">IF(AJ28=AJ27,"","3.")</f>
        <v>3.</v>
      </c>
      <c r="AN28" s="340" t="str">
        <f ca="1">IF($AD26=3,AE26,IF($AD27=3,AE27,IF($AD28=3,AE28,AE29)))</f>
        <v>Denemarken</v>
      </c>
      <c r="AO28" s="341">
        <f ca="1">IF($AD26=3,AF26,IF($AD27=3,AF27,IF($AD28=3,AF28,AF29)))</f>
        <v>2</v>
      </c>
      <c r="AP28" s="341">
        <f ca="1">IF($AD26=3,AG26,IF($AD27=3,AG27,IF($AD28=3,AG28,AG29)))</f>
        <v>2</v>
      </c>
      <c r="AQ28" s="341">
        <f ca="1">IF($AD26=3,AH26,IF($AD27=3,AH27,IF($AD28=3,AH28,AH29)))</f>
        <v>4</v>
      </c>
    </row>
    <row r="29" spans="2:43" ht="20.100000000000001" customHeight="1" x14ac:dyDescent="0.25">
      <c r="B29" s="17"/>
      <c r="C29" s="949"/>
      <c r="D29" s="1151" t="str">
        <f ca="1">IF($S$12=1,IF($AC$7=1,AB27,IF($AC$11=1,AC27,"")),IF(AND($S$12=2,OR($Y$29="LEEG",$Y$29="ONGELDIG")),IF($AC$7=1,AB27,IF($AC$11=1,AC27,"")),""))</f>
        <v>Servië</v>
      </c>
      <c r="E29" s="1151"/>
      <c r="F29" s="1151"/>
      <c r="G29" s="1151"/>
      <c r="H29" s="1151"/>
      <c r="I29" s="1151"/>
      <c r="J29" s="17"/>
      <c r="K29" s="1151" t="str">
        <f ca="1">IF($S$12=1,IF($AC$7=1,AB32,IF($AC$11=1,AC32,"")),IF(AND($S$12=2,OR($Z$29="LEEG",$Z$29="ONGELDIG")),IF($AC$7=1,AB32,IF($AC$11=1,AC32,"")),""))</f>
        <v>Frankrijk</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7</v>
      </c>
      <c r="AH29" s="143">
        <f ca="1">IF($AC$7=1,VLOOKUP($V29,Groepswedstrijden!$AH$12:$BA$78,11,FALSE),IF($AC$11=1,VLOOKUP($V29,#REF!,11,FALSE),""))</f>
        <v>0</v>
      </c>
      <c r="AI29" s="219">
        <f ca="1">IF($AC$7=1,VLOOKUP($V29,Groepswedstrijden!$AH$12:$BA$78,19,FALSE),IF($AC$11=1,VLOOKUP($V29,#REF!,19,FALSE),""))</f>
        <v>95070703500002</v>
      </c>
      <c r="AJ29" s="224">
        <f ca="1">FLOOR(IF($AD26=4,AI26,IF($AD27=4,AI27,IF($AD28=4,AI28,AI29)))/10,1)</f>
        <v>1495010350000</v>
      </c>
      <c r="AL29" s="1175"/>
      <c r="AM29" s="342" t="str">
        <f ca="1">IF(AJ29=AJ28,"","4.")</f>
        <v>4.</v>
      </c>
      <c r="AN29" s="343" t="str">
        <f ca="1">IF($AD26=4,AE26,IF($AD27=4,AE27,IF($AD28=4,AE28,AE29)))</f>
        <v>Slovenië</v>
      </c>
      <c r="AO29" s="344">
        <f ca="1">IF($AD26=4,AF26,IF($AD27=4,AF27,IF($AD28=4,AF28,AF29)))</f>
        <v>1</v>
      </c>
      <c r="AP29" s="344">
        <f ca="1">IF($AD26=4,AG26,IF($AD27=4,AG27,IF($AD28=4,AG28,AG29)))</f>
        <v>1</v>
      </c>
      <c r="AQ29" s="344">
        <f ca="1">IF($AD26=4,AH26,IF($AD27=4,AH27,IF($AD28=4,AH28,AH29)))</f>
        <v>6</v>
      </c>
    </row>
    <row r="30" spans="2:43" ht="15" customHeight="1" x14ac:dyDescent="0.25">
      <c r="B30" s="17"/>
      <c r="C30" s="949"/>
      <c r="D30" s="335" t="s">
        <v>214</v>
      </c>
      <c r="E30" s="820" t="s">
        <v>852</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3</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Denemarken</v>
      </c>
      <c r="E31" s="1151"/>
      <c r="F31" s="1151"/>
      <c r="G31" s="1151"/>
      <c r="H31" s="1151"/>
      <c r="I31" s="1151"/>
      <c r="J31" s="17"/>
      <c r="K31" s="1151" t="str">
        <f ca="1">IF($S$12=1,IF($AC$7=1,AB33,IF($AC$11=1,AC33,"")),IF(AND($S$12=2,OR($Z$31="LEEG",$Z$31="ONGELDIG")),IF($AC$7=1,AB33,IF($AC$11=1,AC33,"")),""))</f>
        <v>Polen</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Nederland</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3</v>
      </c>
      <c r="AG31" s="143">
        <f ca="1">IF($AC$7=1,VLOOKUP($V31,Groepswedstrijden!$AH$12:$BA$78,10,FALSE),IF($AC$11=1,VLOOKUP($V31,#REF!,10,FALSE),""))</f>
        <v>2</v>
      </c>
      <c r="AH31" s="143">
        <f ca="1">IF($AC$7=1,VLOOKUP($V31,Groepswedstrijden!$AH$12:$BA$78,11,FALSE),IF($AC$11=1,VLOOKUP($V31,#REF!,11,FALSE),""))</f>
        <v>6</v>
      </c>
      <c r="AI31" s="219">
        <f ca="1">IF($AC$7=1,VLOOKUP($V31,Groepswedstrijden!$AH$12:$BA$78,19,FALSE),IF($AC$11=1,VLOOKUP($V31,#REF!,19,FALSE),""))</f>
        <v>34960203500004</v>
      </c>
      <c r="AJ31" s="224">
        <f ca="1">FLOOR(IF($AD31=1,AI31,IF($AD32=1,AI32,IF($AD33=1,AI33,AI34)))/10,1)</f>
        <v>9505080350000</v>
      </c>
      <c r="AL31" s="1173" t="str">
        <f ca="1">AE30</f>
        <v>GROEP D</v>
      </c>
      <c r="AM31" s="336" t="s">
        <v>67</v>
      </c>
      <c r="AN31" s="337" t="str">
        <f ca="1">IF($AD31=1,AE31,IF($AD32=1,AE32,IF($AD33=1,AE33,AE34)))</f>
        <v>Nederland</v>
      </c>
      <c r="AO31" s="338">
        <f ca="1">IF($AD31=1,AF31,IF($AD32=1,AF32,IF($AD33=1,AF33,AF34)))</f>
        <v>9</v>
      </c>
      <c r="AP31" s="338">
        <f ca="1">IF($AD31=1,AG31,IF($AD32=1,AG32,IF($AD33=1,AG33,AG34)))</f>
        <v>8</v>
      </c>
      <c r="AQ31" s="338">
        <f ca="1">IF($AD31=1,AH31,IF($AD32=1,AH32,IF($AD33=1,AH33,AH34)))</f>
        <v>3</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Frankrijk</v>
      </c>
      <c r="AC32" s="64" t="e">
        <f>#REF!</f>
        <v>#REF!</v>
      </c>
      <c r="AD32" s="143">
        <f ca="1">IF($AC$7=1,VLOOKUP($V32,Groepswedstrijden!$AH$12:$BA$78,20,FALSE),IF($AC$11=1,VLOOKUP($V32,#REF!,20,FALSE),""))</f>
        <v>1</v>
      </c>
      <c r="AE32" s="186" t="str">
        <f ca="1">IF($AC$7=1,VLOOKUP($V32,Groepswedstrijden!$AH$12:$BA$78,3,FALSE),IF($AC$11=1,VLOOKUP($V32,#REF!,3,FALSE),""))</f>
        <v>Nederland</v>
      </c>
      <c r="AF32" s="143">
        <f ca="1">IF($AC$7=1,VLOOKUP($V32,Groepswedstrijden!$AH$12:$BA$78,9,FALSE),IF($AC$11=1,VLOOKUP($V32,#REF!,9,FALSE),""))</f>
        <v>9</v>
      </c>
      <c r="AG32" s="143">
        <f ca="1">IF($AC$7=1,VLOOKUP($V32,Groepswedstrijden!$AH$12:$BA$78,10,FALSE),IF($AC$11=1,VLOOKUP($V32,#REF!,10,FALSE),""))</f>
        <v>8</v>
      </c>
      <c r="AH32" s="143">
        <f ca="1">IF($AC$7=1,VLOOKUP($V32,Groepswedstrijden!$AH$12:$BA$78,11,FALSE),IF($AC$11=1,VLOOKUP($V32,#REF!,11,FALSE),""))</f>
        <v>3</v>
      </c>
      <c r="AI32" s="219">
        <f ca="1">IF($AC$7=1,VLOOKUP($V32,Groepswedstrijden!$AH$12:$BA$78,19,FALSE),IF($AC$11=1,VLOOKUP($V32,#REF!,19,FALSE),""))</f>
        <v>95050803500002</v>
      </c>
      <c r="AJ32" s="224">
        <f ca="1">FLOOR(IF($AD31=2,AI31,IF($AD32=2,AI32,IF($AD33=2,AI33,AI34)))/10,1)</f>
        <v>6505080350000</v>
      </c>
      <c r="AL32" s="1174"/>
      <c r="AM32" s="339" t="str">
        <f ca="1">IF(AJ32=AJ31,"","2.")</f>
        <v>2.</v>
      </c>
      <c r="AN32" s="340" t="str">
        <f ca="1">IF($AD31=2,AE31,IF($AD32=2,AE32,IF($AD33=2,AE33,AE34)))</f>
        <v>Frankrijk</v>
      </c>
      <c r="AO32" s="341">
        <f ca="1">IF($AD31=2,AF31,IF($AD32=2,AF32,IF($AD33=2,AF33,AF34)))</f>
        <v>6</v>
      </c>
      <c r="AP32" s="341">
        <f ca="1">IF($AD31=2,AG31,IF($AD32=2,AG32,IF($AD33=2,AG33,AG34)))</f>
        <v>8</v>
      </c>
      <c r="AQ32" s="341">
        <f ca="1">IF($AD31=2,AH31,IF($AD32=2,AH32,IF($AD33=2,AH33,AH34)))</f>
        <v>3</v>
      </c>
    </row>
    <row r="33" spans="1:43" ht="20.100000000000001" customHeight="1" x14ac:dyDescent="0.25">
      <c r="B33" s="17"/>
      <c r="C33" s="949"/>
      <c r="D33" s="1151" t="str">
        <f ca="1">IF($S$12=1,IF($AC$7=1,AB29,IF($AC$11=1,AC29,"")),IF(AND($S$12=2,OR($Y$33="LEEG",$Y$33="ONGELDIG")),IF($AC$7=1,AB29,IF($AC$11=1,AC29,"")),""))</f>
        <v>Slovenië</v>
      </c>
      <c r="E33" s="1151"/>
      <c r="F33" s="1151"/>
      <c r="G33" s="1151"/>
      <c r="H33" s="1151"/>
      <c r="I33" s="1151"/>
      <c r="J33" s="17"/>
      <c r="K33" s="1151" t="str">
        <f ca="1">IF($S$12=1,IF($AC$7=1,AB34,IF($AC$11=1,AC34,"")),IF(AND($S$12=2,OR($Z$33="LEEG",$Z$33="ONGELDIG")),IF($AC$7=1,AB34,IF($AC$11=1,AC34,"")),""))</f>
        <v>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0</v>
      </c>
      <c r="AG33" s="143">
        <f ca="1">IF($AC$7=1,VLOOKUP($V33,Groepswedstrijden!$AH$12:$BA$78,10,FALSE),IF($AC$11=1,VLOOKUP($V33,#REF!,10,FALSE),""))</f>
        <v>0</v>
      </c>
      <c r="AH33" s="143">
        <f ca="1">IF($AC$7=1,VLOOKUP($V33,Groepswedstrijden!$AH$12:$BA$78,11,FALSE),IF($AC$11=1,VLOOKUP($V33,#REF!,11,FALSE),""))</f>
        <v>6</v>
      </c>
      <c r="AI33" s="219">
        <f ca="1">IF($AC$7=1,VLOOKUP($V33,Groepswedstrijden!$AH$12:$BA$78,19,FALSE),IF($AC$11=1,VLOOKUP($V33,#REF!,19,FALSE),""))</f>
        <v>4940003500003</v>
      </c>
      <c r="AJ33" s="224">
        <f ca="1">FLOOR(IF($AD31=3,AI31,IF($AD32=3,AI32,IF($AD33=3,AI33,AI34)))/10,1)</f>
        <v>3496020350000</v>
      </c>
      <c r="AL33" s="1174"/>
      <c r="AM33" s="339" t="str">
        <f ca="1">IF(AJ33=AJ32,"","3.")</f>
        <v>3.</v>
      </c>
      <c r="AN33" s="340" t="str">
        <f ca="1">IF($AD31=3,AE31,IF($AD32=3,AE32,IF($AD33=3,AE33,AE34)))</f>
        <v>Polen</v>
      </c>
      <c r="AO33" s="341">
        <f ca="1">IF($AD31=3,AF31,IF($AD32=3,AF32,IF($AD33=3,AF33,AF34)))</f>
        <v>3</v>
      </c>
      <c r="AP33" s="341">
        <f ca="1">IF($AD31=3,AG31,IF($AD32=3,AG32,IF($AD33=3,AG33,AG34)))</f>
        <v>2</v>
      </c>
      <c r="AQ33" s="341">
        <f ca="1">IF($AD31=3,AH31,IF($AD32=3,AH32,IF($AD33=3,AH33,AH34)))</f>
        <v>6</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Oostenrijk</v>
      </c>
      <c r="AC34" s="64" t="e">
        <f>#REF!</f>
        <v>#REF!</v>
      </c>
      <c r="AD34" s="143">
        <f ca="1">IF($AC$7=1,VLOOKUP($V34,Groepswedstrijden!$AH$12:$BA$78,20,FALSE),IF($AC$11=1,VLOOKUP($V34,#REF!,20,FALSE),""))</f>
        <v>2</v>
      </c>
      <c r="AE34" s="186" t="str">
        <f ca="1">IF($AC$7=1,VLOOKUP($V34,Groepswedstrijden!$AH$12:$BA$78,3,FALSE),IF($AC$11=1,VLOOKUP($V34,#REF!,3,FALSE),""))</f>
        <v>Frankrijk</v>
      </c>
      <c r="AF34" s="143">
        <f ca="1">IF($AC$7=1,VLOOKUP($V34,Groepswedstrijden!$AH$12:$BA$78,9,FALSE),IF($AC$11=1,VLOOKUP($V34,#REF!,9,FALSE),""))</f>
        <v>6</v>
      </c>
      <c r="AG34" s="143">
        <f ca="1">IF($AC$7=1,VLOOKUP($V34,Groepswedstrijden!$AH$12:$BA$78,10,FALSE),IF($AC$11=1,VLOOKUP($V34,#REF!,10,FALSE),""))</f>
        <v>8</v>
      </c>
      <c r="AH34" s="143">
        <f ca="1">IF($AC$7=1,VLOOKUP($V34,Groepswedstrijden!$AH$12:$BA$78,11,FALSE),IF($AC$11=1,VLOOKUP($V34,#REF!,11,FALSE),""))</f>
        <v>3</v>
      </c>
      <c r="AI34" s="219">
        <f ca="1">IF($AC$7=1,VLOOKUP($V34,Groepswedstrijden!$AH$12:$BA$78,19,FALSE),IF($AC$11=1,VLOOKUP($V34,#REF!,19,FALSE),""))</f>
        <v>65050803500001</v>
      </c>
      <c r="AJ34" s="224">
        <f ca="1">FLOOR(IF($AD31=4,AI31,IF($AD32=4,AI32,IF($AD33=4,AI33,AI34)))/10,1)</f>
        <v>494000350000</v>
      </c>
      <c r="AL34" s="1175"/>
      <c r="AM34" s="342" t="str">
        <f ca="1">IF(AJ34=AJ33,"","4.")</f>
        <v>4.</v>
      </c>
      <c r="AN34" s="343" t="str">
        <f ca="1">IF($AD31=4,AE31,IF($AD32=4,AE32,IF($AD33=4,AE33,AE34)))</f>
        <v>Oostenrijk</v>
      </c>
      <c r="AO34" s="344">
        <f ca="1">IF($AD31=4,AF31,IF($AD32=4,AF32,IF($AD33=4,AF33,AF34)))</f>
        <v>0</v>
      </c>
      <c r="AP34" s="344">
        <f ca="1">IF($AD31=4,AG31,IF($AD32=4,AG32,IF($AD33=4,AG33,AG34)))</f>
        <v>0</v>
      </c>
      <c r="AQ34" s="344">
        <f ca="1">IF($AD31=4,AH31,IF($AD32=4,AH32,IF($AD33=4,AH33,AH34)))</f>
        <v>6</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BE.RO.UA.SK|</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1</v>
      </c>
      <c r="AI36" s="219">
        <f ca="1">IF($AC$7=1,VLOOKUP($V36,Groepswedstrijden!$AH$12:$BA$78,19,FALSE),IF($AC$11=1,VLOOKUP($V36,#REF!,19,FALSE),""))</f>
        <v>95050603500001</v>
      </c>
      <c r="AJ36" s="224">
        <f ca="1">FLOOR(IF($AD36=1,AI36,IF($AD37=1,AI37,IF($AD38=1,AI38,AI39)))/10,1)</f>
        <v>9505060350000</v>
      </c>
      <c r="AL36" s="1173" t="str">
        <f ca="1">AE35</f>
        <v>GROEP E</v>
      </c>
      <c r="AM36" s="336" t="s">
        <v>67</v>
      </c>
      <c r="AN36" s="337" t="str">
        <f ca="1">IF($AD36=1,AE36,IF($AD37=1,AE37,IF($AD38=1,AE38,AE39)))</f>
        <v>België</v>
      </c>
      <c r="AO36" s="338">
        <f ca="1">IF($AD36=1,AF36,IF($AD37=1,AF37,IF($AD38=1,AF38,AF39)))</f>
        <v>9</v>
      </c>
      <c r="AP36" s="338">
        <f ca="1">IF($AD36=1,AG36,IF($AD37=1,AG37,IF($AD38=1,AG38,AG39)))</f>
        <v>6</v>
      </c>
      <c r="AQ36" s="338">
        <f ca="1">IF($AD36=1,AH36,IF($AD37=1,AH37,IF($AD38=1,AH38,AH39)))</f>
        <v>1</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Roemenië</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1</v>
      </c>
      <c r="AH37" s="143">
        <f ca="1">IF($AC$7=1,VLOOKUP($V37,Groepswedstrijden!$AH$12:$BA$78,11,FALSE),IF($AC$11=1,VLOOKUP($V37,#REF!,11,FALSE),""))</f>
        <v>4</v>
      </c>
      <c r="AI37" s="219">
        <f ca="1">IF($AC$7=1,VLOOKUP($V37,Groepswedstrijden!$AH$12:$BA$78,19,FALSE),IF($AC$11=1,VLOOKUP($V37,#REF!,19,FALSE),""))</f>
        <v>14970103500004</v>
      </c>
      <c r="AJ37" s="224">
        <f ca="1">FLOOR(IF($AD36=2,AI36,IF($AD37=2,AI37,IF($AD38=2,AI38,AI39)))/10,1)</f>
        <v>4499010350000</v>
      </c>
      <c r="AL37" s="1174"/>
      <c r="AM37" s="339" t="str">
        <f ca="1">IF(AJ37=AJ36,"","2.")</f>
        <v>2.</v>
      </c>
      <c r="AN37" s="340" t="str">
        <f ca="1">IF($AD36=2,AE36,IF($AD37=2,AE37,IF($AD38=2,AE38,AE39)))</f>
        <v>Roemenië</v>
      </c>
      <c r="AO37" s="341">
        <f ca="1">IF($AD36=2,AF36,IF($AD37=2,AF37,IF($AD38=2,AF38,AF39)))</f>
        <v>4</v>
      </c>
      <c r="AP37" s="341">
        <f ca="1">IF($AD36=2,AG36,IF($AD37=2,AG37,IF($AD38=2,AG38,AG39)))</f>
        <v>1</v>
      </c>
      <c r="AQ37" s="341">
        <f ca="1">IF($AD36=2,AH36,IF($AD37=2,AH37,IF($AD38=2,AH38,AH39)))</f>
        <v>2</v>
      </c>
    </row>
    <row r="38" spans="1:43" ht="15" customHeight="1" x14ac:dyDescent="0.25">
      <c r="B38" s="17"/>
      <c r="C38" s="949"/>
      <c r="D38" s="335" t="s">
        <v>213</v>
      </c>
      <c r="E38" s="820" t="s">
        <v>2202</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4</v>
      </c>
      <c r="Z38" s="144">
        <f>IF(ISBLANK(L38),1,IF(SUBSTITUTE(W41,L38,"#")&lt;&gt;W41,2,IF(SUBSTITUTE(W42,L38,"#")&lt;&gt;W42,3,IF(SUBSTITUTE(W43,L38,"#")&lt;&gt;W43,4,IF(SUBSTITUTE(W44,L38,"#")&lt;&gt;W44,5,6)))))</f>
        <v>2</v>
      </c>
      <c r="AA38" s="263" t="str">
        <f ca="1">RIGHT(V38,1)</f>
        <v>3</v>
      </c>
      <c r="AB38" s="265" t="str">
        <f ca="1">Groepswedstrijden!AD78</f>
        <v>Oekraïne</v>
      </c>
      <c r="AC38" s="64" t="e">
        <f>#REF!</f>
        <v>#REF!</v>
      </c>
      <c r="AD38" s="143">
        <f ca="1">IF($AC$7=1,VLOOKUP($V38,Groepswedstrijden!$AH$12:$BA$78,20,FALSE),IF($AC$11=1,VLOOKUP($V38,#REF!,20,FALSE),""))</f>
        <v>2</v>
      </c>
      <c r="AE38" s="186" t="str">
        <f ca="1">IF($AC$7=1,VLOOKUP($V38,Groepswedstrijden!$AH$12:$BA$78,3,FALSE),IF($AC$11=1,VLOOKUP($V38,#REF!,3,FALSE),""))</f>
        <v>Roemenië</v>
      </c>
      <c r="AF38" s="143">
        <f ca="1">IF($AC$7=1,VLOOKUP($V38,Groepswedstrijden!$AH$12:$BA$78,9,FALSE),IF($AC$11=1,VLOOKUP($V38,#REF!,9,FALSE),""))</f>
        <v>4</v>
      </c>
      <c r="AG38" s="143">
        <f ca="1">IF($AC$7=1,VLOOKUP($V38,Groepswedstrijden!$AH$12:$BA$78,10,FALSE),IF($AC$11=1,VLOOKUP($V38,#REF!,10,FALSE),""))</f>
        <v>1</v>
      </c>
      <c r="AH38" s="143">
        <f ca="1">IF($AC$7=1,VLOOKUP($V38,Groepswedstrijden!$AH$12:$BA$78,11,FALSE),IF($AC$11=1,VLOOKUP($V38,#REF!,11,FALSE),""))</f>
        <v>2</v>
      </c>
      <c r="AI38" s="219">
        <f ca="1">IF($AC$7=1,VLOOKUP($V38,Groepswedstrijden!$AH$12:$BA$78,19,FALSE),IF($AC$11=1,VLOOKUP($V38,#REF!,19,FALSE),""))</f>
        <v>44990103500003</v>
      </c>
      <c r="AJ38" s="224">
        <f ca="1">FLOOR(IF($AD36=3,AI36,IF($AD37=3,AI37,IF($AD38=3,AI38,AI39)))/10,1)</f>
        <v>2499020350000</v>
      </c>
      <c r="AL38" s="1174"/>
      <c r="AM38" s="339" t="str">
        <f ca="1">IF(AJ38=AJ37,"","3.")</f>
        <v>3.</v>
      </c>
      <c r="AN38" s="340" t="str">
        <f ca="1">IF($AD36=3,AE36,IF($AD37=3,AE37,IF($AD38=3,AE38,AE39)))</f>
        <v>Oekraïne</v>
      </c>
      <c r="AO38" s="341">
        <f ca="1">IF($AD36=3,AF36,IF($AD37=3,AF37,IF($AD38=3,AF38,AF39)))</f>
        <v>2</v>
      </c>
      <c r="AP38" s="341">
        <f ca="1">IF($AD36=3,AG36,IF($AD37=3,AG37,IF($AD38=3,AG38,AG39)))</f>
        <v>2</v>
      </c>
      <c r="AQ38" s="341">
        <f ca="1">IF($AD36=3,AH36,IF($AD37=3,AH37,IF($AD38=3,AH38,AH39)))</f>
        <v>3</v>
      </c>
    </row>
    <row r="39" spans="1:43" ht="20.100000000000001" customHeight="1" x14ac:dyDescent="0.25">
      <c r="B39" s="17"/>
      <c r="C39" s="949"/>
      <c r="D39" s="1151" t="str">
        <f ca="1">IF($S$12=1,IF($AC$7=1,AB37,IF($AC$11=1,AC37,"")),IF(AND($S$12=2,OR($Y$39="LEEG",$Y$39="ONGELDIG")),IF($AC$7=1,AB37,IF($AC$11=1,AC37,"")),""))</f>
        <v>Roemenië</v>
      </c>
      <c r="E39" s="1151"/>
      <c r="F39" s="1151"/>
      <c r="G39" s="1151"/>
      <c r="H39" s="1151"/>
      <c r="I39" s="1151"/>
      <c r="J39" s="17"/>
      <c r="K39" s="1151" t="str">
        <f ca="1">IF($S$12=1,IF($AC$7=1,AB42,IF($AC$11=1,AC42,"")),IF(AND($S$12=2,OR($Z$39="LEEG",$Z$39="ONGELDIG")),IF($AC$7=1,AB42,IF($AC$11=1,AC42,"")),""))</f>
        <v>Turkije</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v>
      </c>
      <c r="AC39" s="64" t="e">
        <f>#REF!</f>
        <v>#REF!</v>
      </c>
      <c r="AD39" s="143">
        <f ca="1">IF($AC$7=1,VLOOKUP($V39,Groepswedstrijden!$AH$12:$BA$78,20,FALSE),IF($AC$11=1,VLOOKUP($V39,#REF!,20,FALSE),""))</f>
        <v>3</v>
      </c>
      <c r="AE39" s="186" t="str">
        <f ca="1">IF($AC$7=1,VLOOKUP($V39,Groepswedstrijden!$AH$12:$BA$78,3,FALSE),IF($AC$11=1,VLOOKUP($V39,#REF!,3,FALSE),""))</f>
        <v>Oekraïne</v>
      </c>
      <c r="AF39" s="143">
        <f ca="1">IF($AC$7=1,VLOOKUP($V39,Groepswedstrijden!$AH$12:$BA$78,9,FALSE),IF($AC$11=1,VLOOKUP($V39,#REF!,9,FALSE),""))</f>
        <v>2</v>
      </c>
      <c r="AG39" s="143">
        <f ca="1">IF($AC$7=1,VLOOKUP($V39,Groepswedstrijden!$AH$12:$BA$78,10,FALSE),IF($AC$11=1,VLOOKUP($V39,#REF!,10,FALSE),""))</f>
        <v>2</v>
      </c>
      <c r="AH39" s="143">
        <f ca="1">IF($AC$7=1,VLOOKUP($V39,Groepswedstrijden!$AH$12:$BA$78,11,FALSE),IF($AC$11=1,VLOOKUP($V39,#REF!,11,FALSE),""))</f>
        <v>3</v>
      </c>
      <c r="AI39" s="219">
        <f ca="1">IF($AC$7=1,VLOOKUP($V39,Groepswedstrijden!$AH$12:$BA$78,19,FALSE),IF($AC$11=1,VLOOKUP($V39,#REF!,19,FALSE),""))</f>
        <v>24990203500002</v>
      </c>
      <c r="AJ39" s="224">
        <f ca="1">FLOOR(IF($AD36=4,AI36,IF($AD37=4,AI37,IF($AD38=4,AI38,AI39)))/10,1)</f>
        <v>1497010350000</v>
      </c>
      <c r="AL39" s="1175"/>
      <c r="AM39" s="342" t="str">
        <f ca="1">IF(AJ39=AJ38,"","4.")</f>
        <v>4.</v>
      </c>
      <c r="AN39" s="343" t="str">
        <f ca="1">IF($AD36=4,AE36,IF($AD37=4,AE37,IF($AD38=4,AE38,AE39)))</f>
        <v>Slowakije</v>
      </c>
      <c r="AO39" s="344">
        <f ca="1">IF($AD36=4,AF36,IF($AD37=4,AF37,IF($AD38=4,AF38,AF39)))</f>
        <v>1</v>
      </c>
      <c r="AP39" s="344">
        <f ca="1">IF($AD36=4,AG36,IF($AD37=4,AG37,IF($AD38=4,AG38,AG39)))</f>
        <v>1</v>
      </c>
      <c r="AQ39" s="344">
        <f ca="1">IF($AD36=4,AH36,IF($AD37=4,AH37,IF($AD38=4,AH38,AH39)))</f>
        <v>4</v>
      </c>
    </row>
    <row r="40" spans="1:43" ht="15" customHeight="1" x14ac:dyDescent="0.25">
      <c r="B40" s="17"/>
      <c r="C40" s="949"/>
      <c r="D40" s="335" t="s">
        <v>214</v>
      </c>
      <c r="E40" s="820" t="s">
        <v>2468</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5</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Oekraïne</v>
      </c>
      <c r="E41" s="1151"/>
      <c r="F41" s="1151"/>
      <c r="G41" s="1151"/>
      <c r="H41" s="1151"/>
      <c r="I41" s="1151"/>
      <c r="J41" s="17"/>
      <c r="K41" s="1151" t="str">
        <f ca="1">IF($S$12=1,IF($AC$7=1,AB43,IF($AC$11=1,AC43,"")),IF(AND($S$12=2,OR($Z$41="LEEG",$Z$41="ONGELDIG")),IF($AC$7=1,AB43,IF($AC$11=1,AC43,"")),""))</f>
        <v>Tsjechië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5</v>
      </c>
      <c r="AG41" s="143">
        <f ca="1">IF($AC$7=1,VLOOKUP($V41,Groepswedstrijden!$AH$12:$BA$78,10,FALSE),IF($AC$11=1,VLOOKUP($V41,#REF!,10,FALSE),""))</f>
        <v>5</v>
      </c>
      <c r="AH41" s="143">
        <f ca="1">IF($AC$7=1,VLOOKUP($V41,Groepswedstrijden!$AH$12:$BA$78,11,FALSE),IF($AC$11=1,VLOOKUP($V41,#REF!,11,FALSE),""))</f>
        <v>4</v>
      </c>
      <c r="AI41" s="219">
        <f ca="1">IF($AC$7=1,VLOOKUP($V41,Groepswedstrijden!$AH$12:$BA$78,19,FALSE),IF($AC$11=1,VLOOKUP($V41,#REF!,19,FALSE),""))</f>
        <v>55010503500004</v>
      </c>
      <c r="AJ41" s="224">
        <f ca="1">FLOOR(IF($AD41=1,AI41,IF($AD42=1,AI42,IF($AD43=1,AI43,AI44)))/10,1)</f>
        <v>7502050350000</v>
      </c>
      <c r="AL41" s="1173" t="str">
        <f ca="1">AE40</f>
        <v>GROEP F</v>
      </c>
      <c r="AM41" s="336" t="s">
        <v>67</v>
      </c>
      <c r="AN41" s="337" t="str">
        <f ca="1">IF($AD41=1,AE41,IF($AD42=1,AE42,IF($AD43=1,AE43,AE44)))</f>
        <v>Portugal</v>
      </c>
      <c r="AO41" s="338">
        <f ca="1">IF($AD41=1,AF41,IF($AD42=1,AF42,IF($AD43=1,AF43,AF44)))</f>
        <v>7</v>
      </c>
      <c r="AP41" s="338">
        <f ca="1">IF($AD41=1,AG41,IF($AD42=1,AG42,IF($AD43=1,AG43,AG44)))</f>
        <v>5</v>
      </c>
      <c r="AQ41" s="338">
        <f ca="1">IF($AD41=1,AH41,IF($AD42=1,AH42,IF($AD43=1,AH43,AH44)))</f>
        <v>3</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4</v>
      </c>
      <c r="AI42" s="219">
        <f ca="1">IF($AC$7=1,VLOOKUP($V42,Groepswedstrijden!$AH$12:$BA$78,19,FALSE),IF($AC$11=1,VLOOKUP($V42,#REF!,19,FALSE),""))</f>
        <v>4960003500001</v>
      </c>
      <c r="AJ42" s="224">
        <f ca="1">FLOOR(IF($AD41=2,AI41,IF($AD42=2,AI42,IF($AD43=2,AI43,AI44)))/10,1)</f>
        <v>5501050350000</v>
      </c>
      <c r="AL42" s="1174"/>
      <c r="AM42" s="339" t="str">
        <f ca="1">IF(AJ42=AJ41,"","2.")</f>
        <v>2.</v>
      </c>
      <c r="AN42" s="340" t="str">
        <f ca="1">IF($AD41=2,AE41,IF($AD42=2,AE42,IF($AD43=2,AE43,AE44)))</f>
        <v>Turkije</v>
      </c>
      <c r="AO42" s="341">
        <f ca="1">IF($AD41=2,AF41,IF($AD42=2,AF42,IF($AD43=2,AF43,AF44)))</f>
        <v>5</v>
      </c>
      <c r="AP42" s="341">
        <f ca="1">IF($AD41=2,AG41,IF($AD42=2,AG42,IF($AD43=2,AG43,AG44)))</f>
        <v>5</v>
      </c>
      <c r="AQ42" s="341">
        <f ca="1">IF($AD41=2,AH41,IF($AD42=2,AH42,IF($AD43=2,AH43,AH44)))</f>
        <v>4</v>
      </c>
    </row>
    <row r="43" spans="1:43" ht="20.100000000000001" customHeight="1" x14ac:dyDescent="0.25">
      <c r="B43" s="17"/>
      <c r="C43" s="949"/>
      <c r="D43" s="1151" t="str">
        <f ca="1">IF($S$12=1,IF($AC$7=1,AB39,IF($AC$11=1,AC39,"")),IF(AND($S$12=2,OR($Y$43="LEEG",$Y$43="ONGELDIG")),IF($AC$7=1,AB39,IF($AC$11=1,AC39,"")),""))</f>
        <v>Slowakije</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7</v>
      </c>
      <c r="AG43" s="143">
        <f ca="1">IF($AC$7=1,VLOOKUP($V43,Groepswedstrijden!$AH$12:$BA$78,10,FALSE),IF($AC$11=1,VLOOKUP($V43,#REF!,10,FALSE),""))</f>
        <v>5</v>
      </c>
      <c r="AH43" s="143">
        <f ca="1">IF($AC$7=1,VLOOKUP($V43,Groepswedstrijden!$AH$12:$BA$78,11,FALSE),IF($AC$11=1,VLOOKUP($V43,#REF!,11,FALSE),""))</f>
        <v>3</v>
      </c>
      <c r="AI43" s="219">
        <f ca="1">IF($AC$7=1,VLOOKUP($V43,Groepswedstrijden!$AH$12:$BA$78,19,FALSE),IF($AC$11=1,VLOOKUP($V43,#REF!,19,FALSE),""))</f>
        <v>75020503500002</v>
      </c>
      <c r="AJ43" s="224">
        <f ca="1">FLOOR(IF($AD41=3,AI41,IF($AD42=3,AI42,IF($AD43=3,AI43,AI44)))/10,1)</f>
        <v>4501050350000</v>
      </c>
      <c r="AL43" s="1174"/>
      <c r="AM43" s="339" t="str">
        <f ca="1">IF(AJ43=AJ42,"","3.")</f>
        <v>3.</v>
      </c>
      <c r="AN43" s="340" t="str">
        <f ca="1">IF($AD41=3,AE41,IF($AD42=3,AE42,IF($AD43=3,AE43,AE44)))</f>
        <v>Tsjechië</v>
      </c>
      <c r="AO43" s="341">
        <f ca="1">IF($AD41=3,AF41,IF($AD42=3,AF42,IF($AD43=3,AF43,AF44)))</f>
        <v>4</v>
      </c>
      <c r="AP43" s="341">
        <f ca="1">IF($AD41=3,AG41,IF($AD42=3,AG42,IF($AD43=3,AG43,AG44)))</f>
        <v>5</v>
      </c>
      <c r="AQ43" s="341">
        <f ca="1">IF($AD41=3,AH41,IF($AD42=3,AH42,IF($AD43=3,AH43,AH44)))</f>
        <v>4</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4</v>
      </c>
      <c r="AG44" s="143">
        <f ca="1">IF($AC$7=1,VLOOKUP($V44,Groepswedstrijden!$AH$12:$BA$78,10,FALSE),IF($AC$11=1,VLOOKUP($V44,#REF!,10,FALSE),""))</f>
        <v>5</v>
      </c>
      <c r="AH44" s="143">
        <f ca="1">IF($AC$7=1,VLOOKUP($V44,Groepswedstrijden!$AH$12:$BA$78,11,FALSE),IF($AC$11=1,VLOOKUP($V44,#REF!,11,FALSE),""))</f>
        <v>4</v>
      </c>
      <c r="AI44" s="219">
        <f ca="1">IF($AC$7=1,VLOOKUP($V44,Groepswedstrijden!$AH$12:$BA$78,19,FALSE),IF($AC$11=1,VLOOKUP($V44,#REF!,19,FALSE),""))</f>
        <v>45010503500003</v>
      </c>
      <c r="AJ44" s="224">
        <f ca="1">FLOOR(IF($AD41=4,AI41,IF($AD42=4,AI42,IF($AD43=4,AI43,AI44)))/10,1)</f>
        <v>496000350000</v>
      </c>
      <c r="AL44" s="1175"/>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4</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DE.SC.CH.HU|ES.IT.HR.AL|GB.RS.DK.SI|NL.FR.PL.AT|BE.RO.UA.SK|PT.TR.CZ.GE|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2024-06-13T08:59:09Z</dcterms:modified>
</cp:coreProperties>
</file>